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mcrc1.sharepoint.com/sites/AMCRCCRCBid/Shared Documents/CRC Establishment/Projects/09_Templates/Starter Program/"/>
    </mc:Choice>
  </mc:AlternateContent>
  <xr:revisionPtr revIDLastSave="85" documentId="13_ncr:1_{8631B417-1E3C-6B4B-AA21-CEFBE6B909DA}" xr6:coauthVersionLast="47" xr6:coauthVersionMax="47" xr10:uidLastSave="{EF086DC7-3C78-4680-8FD0-990370F25205}"/>
  <bookViews>
    <workbookView xWindow="34440" yWindow="-120" windowWidth="38640" windowHeight="21120" tabRatio="881" activeTab="4" xr2:uid="{00000000-000D-0000-FFFF-FFFF00000000}"/>
  </bookViews>
  <sheets>
    <sheet name="Information and Instructions" sheetId="20" r:id="rId1"/>
    <sheet name="Project Milestones" sheetId="18" r:id="rId2"/>
    <sheet name="Project Gantt Calc." sheetId="24" state="hidden" r:id="rId3"/>
    <sheet name="Gantt Chart" sheetId="26" r:id="rId4"/>
    <sheet name="Staff " sheetId="2" r:id="rId5"/>
    <sheet name="Non staff In-kind" sheetId="19" r:id="rId6"/>
    <sheet name="Opex" sheetId="4" r:id="rId7"/>
    <sheet name="PhD" sheetId="36" state="hidden" r:id="rId8"/>
    <sheet name="Sheet1" sheetId="33" state="hidden" r:id="rId9"/>
    <sheet name="Cash cont" sheetId="17" r:id="rId10"/>
    <sheet name="Summary" sheetId="16" r:id="rId11"/>
    <sheet name="Info for Applications" sheetId="22" r:id="rId12"/>
    <sheet name="Eligible Expenditure &amp; In-Kind" sheetId="23" r:id="rId13"/>
    <sheet name="Invoicing schedule for PA" sheetId="28" r:id="rId14"/>
    <sheet name="Monthly invoicing schedule" sheetId="29" r:id="rId15"/>
    <sheet name="Payment schedules for PA" sheetId="27" r:id="rId16"/>
  </sheets>
  <externalReferences>
    <externalReference r:id="rId17"/>
  </externalReferences>
  <definedNames>
    <definedName name="data" localSheetId="5">#REF!</definedName>
    <definedName name="data">#REF!</definedName>
    <definedName name="data2" localSheetId="5">#REF!</definedName>
    <definedName name="data2">#REF!</definedName>
    <definedName name="Mile_data" localSheetId="5">#REF!</definedName>
    <definedName name="Mile_data">#REF!</definedName>
    <definedName name="OLE_LINK3" localSheetId="10">'[1]9.7-9.8 Stipends and Opex'!$B$14</definedName>
    <definedName name="PLEASE_SELECT">'Staff '!#REF!</definedName>
    <definedName name="prevWBS" localSheetId="2">'Project Gantt Calc.'!$B1048576</definedName>
    <definedName name="_xlnm.Print_Area" localSheetId="9">'Cash cont'!$B$2:$J$9</definedName>
    <definedName name="_xlnm.Print_Area" localSheetId="11">'Info for Applications'!$A$1:$H$16</definedName>
    <definedName name="_xlnm.Print_Area" localSheetId="5">'Non staff In-kind'!$B$2:$I$18</definedName>
    <definedName name="_xlnm.Print_Area" localSheetId="6">Opex!$C$2:$J$22</definedName>
    <definedName name="_xlnm.Print_Area" localSheetId="1">'Project Milestones'!$B$2:$N$23</definedName>
    <definedName name="_xlnm.Print_Area" localSheetId="4">'Staff '!$B$2:$T$19</definedName>
    <definedName name="_xlnm.Print_Area" localSheetId="10">Summary!$B$2:$E$38</definedName>
    <definedName name="_xlnm.Print_Titles" localSheetId="5">'Non staff In-kind'!$4:$4</definedName>
    <definedName name="_xlnm.Print_Titles" localSheetId="6">Opex!$4:$4</definedName>
    <definedName name="_xlnm.Print_Titles" localSheetId="1">'Project Milestones'!$2:$7</definedName>
    <definedName name="_xlnm.Print_Titles" localSheetId="4">'Staff '!$4:$4</definedName>
    <definedName name="Table" localSheetId="1">'Project Milestones'!#REF!</definedName>
    <definedName name="Text14" localSheetId="11">'Info for Applications'!$C$6</definedName>
    <definedName name="Text15" localSheetId="11">'Info for Applications'!$C$7</definedName>
    <definedName name="Text16" localSheetId="11">'Info for Applications'!$C$8</definedName>
    <definedName name="Text17" localSheetId="11">'Info for Applications'!$C$9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" l="1"/>
  <c r="N52" i="2"/>
  <c r="K52" i="2"/>
  <c r="H52" i="2"/>
  <c r="E52" i="2"/>
  <c r="T52" i="2"/>
  <c r="T18" i="2"/>
  <c r="Z18" i="2"/>
  <c r="Y18" i="2"/>
  <c r="X18" i="2"/>
  <c r="W18" i="2"/>
  <c r="Q18" i="2"/>
  <c r="N18" i="2"/>
  <c r="K18" i="2"/>
  <c r="H18" i="2"/>
  <c r="M17" i="2"/>
  <c r="L17" i="2"/>
  <c r="K17" i="2"/>
  <c r="J17" i="2"/>
  <c r="I17" i="2"/>
  <c r="H17" i="2"/>
  <c r="G17" i="2"/>
  <c r="F17" i="2"/>
  <c r="E17" i="2"/>
  <c r="C21" i="20"/>
  <c r="I5" i="4"/>
  <c r="C5" i="4"/>
  <c r="V41" i="2"/>
  <c r="V23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T50" i="2"/>
  <c r="T49" i="2"/>
  <c r="T48" i="2"/>
  <c r="T47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T32" i="2"/>
  <c r="T31" i="2"/>
  <c r="T30" i="2"/>
  <c r="T29" i="2"/>
  <c r="T15" i="2"/>
  <c r="T16" i="2"/>
  <c r="T14" i="2"/>
  <c r="T13" i="2"/>
  <c r="Z14" i="2"/>
  <c r="Z15" i="2"/>
  <c r="Z16" i="2"/>
  <c r="Y14" i="2"/>
  <c r="Y15" i="2"/>
  <c r="Y16" i="2"/>
  <c r="X14" i="2"/>
  <c r="X15" i="2"/>
  <c r="X16" i="2"/>
  <c r="W14" i="2"/>
  <c r="W15" i="2"/>
  <c r="W16" i="2"/>
  <c r="Z13" i="2"/>
  <c r="Y13" i="2"/>
  <c r="X13" i="2"/>
  <c r="W13" i="2"/>
  <c r="V14" i="2"/>
  <c r="V15" i="2"/>
  <c r="V16" i="2"/>
  <c r="V13" i="2"/>
  <c r="S17" i="2"/>
  <c r="R17" i="2"/>
  <c r="Q17" i="2"/>
  <c r="P17" i="2"/>
  <c r="O17" i="2"/>
  <c r="N17" i="2"/>
  <c r="C10" i="18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9" i="18"/>
  <c r="C8" i="18"/>
  <c r="H11" i="28"/>
  <c r="H10" i="28"/>
  <c r="B9" i="18"/>
  <c r="E8" i="4" s="1"/>
  <c r="B8" i="18"/>
  <c r="E5" i="17" s="1"/>
  <c r="AA39" i="2"/>
  <c r="Q39" i="2"/>
  <c r="AA21" i="2"/>
  <c r="AA5" i="2"/>
  <c r="Q5" i="2"/>
  <c r="K20" i="18"/>
  <c r="K21" i="18"/>
  <c r="K22" i="18"/>
  <c r="C43" i="36"/>
  <c r="E43" i="36" s="1"/>
  <c r="AG43" i="36" s="1"/>
  <c r="C44" i="36"/>
  <c r="E44" i="36" s="1"/>
  <c r="C45" i="36"/>
  <c r="E45" i="36" s="1"/>
  <c r="C42" i="36"/>
  <c r="E42" i="36" s="1"/>
  <c r="AG42" i="36" s="1"/>
  <c r="C58" i="36"/>
  <c r="E58" i="36" s="1"/>
  <c r="C59" i="36"/>
  <c r="C60" i="36"/>
  <c r="E60" i="36" s="1"/>
  <c r="C57" i="36"/>
  <c r="E57" i="36" s="1"/>
  <c r="E59" i="36"/>
  <c r="D26" i="36"/>
  <c r="L26" i="36" s="1"/>
  <c r="D29" i="36"/>
  <c r="L29" i="36" s="1"/>
  <c r="D28" i="36"/>
  <c r="P28" i="36" s="1"/>
  <c r="D27" i="36"/>
  <c r="Q27" i="36" s="1"/>
  <c r="D14" i="36"/>
  <c r="AB14" i="36" s="1"/>
  <c r="D13" i="36"/>
  <c r="G13" i="36" s="1"/>
  <c r="D12" i="36"/>
  <c r="O12" i="36" s="1"/>
  <c r="D11" i="36"/>
  <c r="T34" i="2" l="1"/>
  <c r="Q34" i="2"/>
  <c r="N34" i="2"/>
  <c r="K34" i="2"/>
  <c r="H34" i="2"/>
  <c r="E34" i="2"/>
  <c r="V18" i="2"/>
  <c r="AA18" i="2"/>
  <c r="E18" i="2"/>
  <c r="T17" i="2"/>
  <c r="B21" i="18"/>
  <c r="B15" i="18"/>
  <c r="T51" i="2"/>
  <c r="B12" i="18"/>
  <c r="B14" i="18"/>
  <c r="B17" i="18"/>
  <c r="B18" i="18"/>
  <c r="B11" i="18"/>
  <c r="B20" i="18"/>
  <c r="D8" i="18"/>
  <c r="E11" i="2" s="1"/>
  <c r="D9" i="18"/>
  <c r="F45" i="2" s="1"/>
  <c r="D18" i="18"/>
  <c r="O27" i="2" s="1"/>
  <c r="D21" i="18"/>
  <c r="D11" i="18"/>
  <c r="F18" i="29" s="1"/>
  <c r="D17" i="18"/>
  <c r="F30" i="29" s="1"/>
  <c r="D16" i="18"/>
  <c r="M27" i="2" s="1"/>
  <c r="D20" i="18"/>
  <c r="F36" i="29" s="1"/>
  <c r="D10" i="18"/>
  <c r="D19" i="18"/>
  <c r="D15" i="18"/>
  <c r="F26" i="29" s="1"/>
  <c r="D14" i="18"/>
  <c r="F24" i="29" s="1"/>
  <c r="E25" i="2"/>
  <c r="E43" i="2"/>
  <c r="D13" i="18"/>
  <c r="F22" i="29" s="1"/>
  <c r="E24" i="2"/>
  <c r="E42" i="2"/>
  <c r="D22" i="18"/>
  <c r="S11" i="2" s="1"/>
  <c r="D12" i="18"/>
  <c r="I11" i="2" s="1"/>
  <c r="T33" i="2"/>
  <c r="E8" i="18"/>
  <c r="I12" i="29" s="1"/>
  <c r="D12" i="29"/>
  <c r="D14" i="29"/>
  <c r="H12" i="27"/>
  <c r="F10" i="28"/>
  <c r="H13" i="27"/>
  <c r="F11" i="28"/>
  <c r="D26" i="19"/>
  <c r="E6" i="17"/>
  <c r="E7" i="4"/>
  <c r="E8" i="2"/>
  <c r="E9" i="2"/>
  <c r="V8" i="2"/>
  <c r="V24" i="2"/>
  <c r="V42" i="2"/>
  <c r="D8" i="19"/>
  <c r="D25" i="19"/>
  <c r="V9" i="2"/>
  <c r="V25" i="2"/>
  <c r="V43" i="2"/>
  <c r="D9" i="19"/>
  <c r="P11" i="36"/>
  <c r="F11" i="36"/>
  <c r="U14" i="36"/>
  <c r="E14" i="36"/>
  <c r="N11" i="36"/>
  <c r="O11" i="36"/>
  <c r="AA26" i="36"/>
  <c r="Y26" i="36"/>
  <c r="P26" i="36"/>
  <c r="I26" i="36"/>
  <c r="M26" i="36"/>
  <c r="H26" i="36"/>
  <c r="F12" i="36"/>
  <c r="Z11" i="36"/>
  <c r="Y11" i="36"/>
  <c r="F26" i="36"/>
  <c r="G26" i="36"/>
  <c r="N26" i="36"/>
  <c r="T14" i="36"/>
  <c r="S14" i="36"/>
  <c r="R14" i="36"/>
  <c r="Q14" i="36"/>
  <c r="P14" i="36"/>
  <c r="K14" i="36"/>
  <c r="J14" i="36"/>
  <c r="I14" i="36"/>
  <c r="AA14" i="36"/>
  <c r="H14" i="36"/>
  <c r="W14" i="36"/>
  <c r="G14" i="36"/>
  <c r="V14" i="36"/>
  <c r="F14" i="36"/>
  <c r="E13" i="36"/>
  <c r="AB13" i="36"/>
  <c r="O13" i="36"/>
  <c r="AA13" i="36"/>
  <c r="R13" i="36"/>
  <c r="Q13" i="36"/>
  <c r="P13" i="36"/>
  <c r="F13" i="36"/>
  <c r="R12" i="36"/>
  <c r="E12" i="36"/>
  <c r="T12" i="36"/>
  <c r="S12" i="36"/>
  <c r="Q12" i="36"/>
  <c r="N12" i="36"/>
  <c r="M12" i="36"/>
  <c r="Z12" i="36"/>
  <c r="L12" i="36"/>
  <c r="Y12" i="36"/>
  <c r="K12" i="36"/>
  <c r="X12" i="36"/>
  <c r="W12" i="36"/>
  <c r="V12" i="36"/>
  <c r="H12" i="36"/>
  <c r="J12" i="36"/>
  <c r="I12" i="36"/>
  <c r="U12" i="36"/>
  <c r="G12" i="36"/>
  <c r="M11" i="36"/>
  <c r="AA11" i="36"/>
  <c r="Y14" i="36"/>
  <c r="M14" i="36"/>
  <c r="O14" i="36"/>
  <c r="Z14" i="36"/>
  <c r="N14" i="36"/>
  <c r="X14" i="36"/>
  <c r="L14" i="36"/>
  <c r="Z13" i="36"/>
  <c r="N13" i="36"/>
  <c r="Y13" i="36"/>
  <c r="M13" i="36"/>
  <c r="X13" i="36"/>
  <c r="L13" i="36"/>
  <c r="W13" i="36"/>
  <c r="K13" i="36"/>
  <c r="V13" i="36"/>
  <c r="J13" i="36"/>
  <c r="U13" i="36"/>
  <c r="I13" i="36"/>
  <c r="T13" i="36"/>
  <c r="H13" i="36"/>
  <c r="S13" i="36"/>
  <c r="AB12" i="36"/>
  <c r="P12" i="36"/>
  <c r="AA12" i="36"/>
  <c r="K11" i="36"/>
  <c r="X11" i="36"/>
  <c r="L11" i="36"/>
  <c r="W11" i="36"/>
  <c r="V11" i="36"/>
  <c r="J11" i="36"/>
  <c r="U11" i="36"/>
  <c r="I11" i="36"/>
  <c r="T11" i="36"/>
  <c r="H11" i="36"/>
  <c r="S11" i="36"/>
  <c r="G11" i="36"/>
  <c r="R11" i="36"/>
  <c r="Q11" i="36"/>
  <c r="E11" i="36"/>
  <c r="AB11" i="36"/>
  <c r="V28" i="36"/>
  <c r="W28" i="36"/>
  <c r="U28" i="36"/>
  <c r="O28" i="36"/>
  <c r="X26" i="36"/>
  <c r="W26" i="36"/>
  <c r="V26" i="36"/>
  <c r="U26" i="36"/>
  <c r="T26" i="36"/>
  <c r="E26" i="36"/>
  <c r="S26" i="36"/>
  <c r="K26" i="36"/>
  <c r="AB26" i="36"/>
  <c r="J26" i="36"/>
  <c r="R26" i="36"/>
  <c r="K29" i="36"/>
  <c r="U29" i="36"/>
  <c r="T29" i="36"/>
  <c r="S29" i="36"/>
  <c r="R29" i="36"/>
  <c r="AB29" i="36"/>
  <c r="P29" i="36"/>
  <c r="Z29" i="36"/>
  <c r="N29" i="36"/>
  <c r="W29" i="36"/>
  <c r="V29" i="36"/>
  <c r="J29" i="36"/>
  <c r="I29" i="36"/>
  <c r="H29" i="36"/>
  <c r="E29" i="36"/>
  <c r="O29" i="36"/>
  <c r="Y29" i="36"/>
  <c r="M29" i="36"/>
  <c r="G29" i="36"/>
  <c r="F29" i="36"/>
  <c r="Q29" i="36"/>
  <c r="AA29" i="36"/>
  <c r="X29" i="36"/>
  <c r="N28" i="36"/>
  <c r="M28" i="36"/>
  <c r="L28" i="36"/>
  <c r="K28" i="36"/>
  <c r="AA28" i="36"/>
  <c r="J28" i="36"/>
  <c r="E28" i="36"/>
  <c r="Z28" i="36"/>
  <c r="I28" i="36"/>
  <c r="Y28" i="36"/>
  <c r="X28" i="36"/>
  <c r="T28" i="36"/>
  <c r="H28" i="36"/>
  <c r="S28" i="36"/>
  <c r="G28" i="36"/>
  <c r="R28" i="36"/>
  <c r="F28" i="36"/>
  <c r="Q28" i="36"/>
  <c r="AB28" i="36"/>
  <c r="AB27" i="36"/>
  <c r="AA27" i="36"/>
  <c r="E27" i="36"/>
  <c r="Z27" i="36"/>
  <c r="P27" i="36"/>
  <c r="O27" i="36"/>
  <c r="N27" i="36"/>
  <c r="Y27" i="36"/>
  <c r="X27" i="36"/>
  <c r="W27" i="36"/>
  <c r="V27" i="36"/>
  <c r="G27" i="36"/>
  <c r="I27" i="36"/>
  <c r="H27" i="36"/>
  <c r="R27" i="36"/>
  <c r="F27" i="36"/>
  <c r="M27" i="36"/>
  <c r="L27" i="36"/>
  <c r="K27" i="36"/>
  <c r="J27" i="36"/>
  <c r="U27" i="36"/>
  <c r="T27" i="36"/>
  <c r="S27" i="36"/>
  <c r="Q26" i="36"/>
  <c r="O26" i="36"/>
  <c r="Z26" i="36"/>
  <c r="BC45" i="36"/>
  <c r="C5" i="36"/>
  <c r="C20" i="36"/>
  <c r="AF35" i="36"/>
  <c r="AH42" i="36"/>
  <c r="AI42" i="36"/>
  <c r="AJ42" i="36"/>
  <c r="AK42" i="36"/>
  <c r="AL42" i="36"/>
  <c r="AM42" i="36"/>
  <c r="AN42" i="36"/>
  <c r="AO42" i="36"/>
  <c r="AP42" i="36"/>
  <c r="AQ42" i="36"/>
  <c r="AR42" i="36"/>
  <c r="AS42" i="36"/>
  <c r="AT42" i="36"/>
  <c r="AU42" i="36"/>
  <c r="AV42" i="36"/>
  <c r="AW42" i="36"/>
  <c r="AX42" i="36"/>
  <c r="AY42" i="36"/>
  <c r="AZ42" i="36"/>
  <c r="BA42" i="36"/>
  <c r="BB42" i="36"/>
  <c r="BC42" i="36"/>
  <c r="AH43" i="36"/>
  <c r="AI43" i="36"/>
  <c r="AJ43" i="36"/>
  <c r="AK43" i="36"/>
  <c r="AL43" i="36"/>
  <c r="AM43" i="36"/>
  <c r="AN43" i="36"/>
  <c r="AO43" i="36"/>
  <c r="AP43" i="36"/>
  <c r="AQ43" i="36"/>
  <c r="AR43" i="36"/>
  <c r="AS43" i="36"/>
  <c r="AT43" i="36"/>
  <c r="AU43" i="36"/>
  <c r="AV43" i="36"/>
  <c r="AW43" i="36"/>
  <c r="AX43" i="36"/>
  <c r="AY43" i="36"/>
  <c r="AZ43" i="36"/>
  <c r="BA43" i="36"/>
  <c r="BB43" i="36"/>
  <c r="BC43" i="36"/>
  <c r="AG44" i="36"/>
  <c r="AH44" i="36"/>
  <c r="AI44" i="36"/>
  <c r="AJ44" i="36"/>
  <c r="AK44" i="36"/>
  <c r="AL44" i="36"/>
  <c r="AM44" i="36"/>
  <c r="AN44" i="36"/>
  <c r="AO44" i="36"/>
  <c r="AP44" i="36"/>
  <c r="AQ44" i="36"/>
  <c r="AR44" i="36"/>
  <c r="AS44" i="36"/>
  <c r="AT44" i="36"/>
  <c r="AU44" i="36"/>
  <c r="AV44" i="36"/>
  <c r="AW44" i="36"/>
  <c r="AX44" i="36"/>
  <c r="AY44" i="36"/>
  <c r="AZ44" i="36"/>
  <c r="BA44" i="36"/>
  <c r="BB44" i="36"/>
  <c r="BC44" i="36"/>
  <c r="AG45" i="36"/>
  <c r="AH45" i="36"/>
  <c r="AI45" i="36"/>
  <c r="AJ45" i="36"/>
  <c r="AK45" i="36"/>
  <c r="AL45" i="36"/>
  <c r="AM45" i="36"/>
  <c r="AN45" i="36"/>
  <c r="AO45" i="36"/>
  <c r="AP45" i="36"/>
  <c r="AQ45" i="36"/>
  <c r="AR45" i="36"/>
  <c r="AS45" i="36"/>
  <c r="AT45" i="36"/>
  <c r="AU45" i="36"/>
  <c r="AV45" i="36"/>
  <c r="AW45" i="36"/>
  <c r="AX45" i="36"/>
  <c r="AY45" i="36"/>
  <c r="AZ45" i="36"/>
  <c r="BA45" i="36"/>
  <c r="BB45" i="36"/>
  <c r="AF43" i="36"/>
  <c r="AF44" i="36"/>
  <c r="AF45" i="36"/>
  <c r="AF42" i="36"/>
  <c r="AH57" i="36"/>
  <c r="AI57" i="36"/>
  <c r="AJ57" i="36"/>
  <c r="AK57" i="36"/>
  <c r="AL57" i="36"/>
  <c r="AM57" i="36"/>
  <c r="AN57" i="36"/>
  <c r="AO57" i="36"/>
  <c r="AP57" i="36"/>
  <c r="AQ57" i="36"/>
  <c r="AR57" i="36"/>
  <c r="AS57" i="36"/>
  <c r="AT57" i="36"/>
  <c r="AU57" i="36"/>
  <c r="AV57" i="36"/>
  <c r="AW57" i="36"/>
  <c r="AX57" i="36"/>
  <c r="AY57" i="36"/>
  <c r="AZ57" i="36"/>
  <c r="BA57" i="36"/>
  <c r="BB57" i="36"/>
  <c r="BC57" i="36"/>
  <c r="AH58" i="36"/>
  <c r="AI58" i="36"/>
  <c r="AJ58" i="36"/>
  <c r="AK58" i="36"/>
  <c r="AL58" i="36"/>
  <c r="AM58" i="36"/>
  <c r="AN58" i="36"/>
  <c r="AO58" i="36"/>
  <c r="AP58" i="36"/>
  <c r="AQ58" i="36"/>
  <c r="AR58" i="36"/>
  <c r="AS58" i="36"/>
  <c r="AT58" i="36"/>
  <c r="AU58" i="36"/>
  <c r="AV58" i="36"/>
  <c r="AW58" i="36"/>
  <c r="AX58" i="36"/>
  <c r="AY58" i="36"/>
  <c r="AZ58" i="36"/>
  <c r="BA58" i="36"/>
  <c r="BB58" i="36"/>
  <c r="BC58" i="36"/>
  <c r="AH59" i="36"/>
  <c r="AI59" i="36"/>
  <c r="AJ59" i="36"/>
  <c r="AK59" i="36"/>
  <c r="AL59" i="36"/>
  <c r="AM59" i="36"/>
  <c r="AN59" i="36"/>
  <c r="AO59" i="36"/>
  <c r="AP59" i="36"/>
  <c r="AQ59" i="36"/>
  <c r="AR59" i="36"/>
  <c r="AS59" i="36"/>
  <c r="AT59" i="36"/>
  <c r="AU59" i="36"/>
  <c r="AV59" i="36"/>
  <c r="AW59" i="36"/>
  <c r="AX59" i="36"/>
  <c r="AY59" i="36"/>
  <c r="AZ59" i="36"/>
  <c r="BA59" i="36"/>
  <c r="BB59" i="36"/>
  <c r="BC59" i="36"/>
  <c r="AH60" i="36"/>
  <c r="AI60" i="36"/>
  <c r="AJ60" i="36"/>
  <c r="AK60" i="36"/>
  <c r="AL60" i="36"/>
  <c r="AM60" i="36"/>
  <c r="AN60" i="36"/>
  <c r="AO60" i="36"/>
  <c r="AP60" i="36"/>
  <c r="AQ60" i="36"/>
  <c r="AR60" i="36"/>
  <c r="AS60" i="36"/>
  <c r="AT60" i="36"/>
  <c r="AU60" i="36"/>
  <c r="AV60" i="36"/>
  <c r="AW60" i="36"/>
  <c r="AX60" i="36"/>
  <c r="AY60" i="36"/>
  <c r="AZ60" i="36"/>
  <c r="BA60" i="36"/>
  <c r="BB60" i="36"/>
  <c r="BC60" i="36"/>
  <c r="AG58" i="36"/>
  <c r="AG59" i="36"/>
  <c r="AG60" i="36"/>
  <c r="AF58" i="36"/>
  <c r="AF59" i="36"/>
  <c r="AF60" i="36"/>
  <c r="AG57" i="36"/>
  <c r="AF57" i="36"/>
  <c r="AO50" i="36"/>
  <c r="AF50" i="36"/>
  <c r="AO35" i="36"/>
  <c r="J50" i="36"/>
  <c r="C50" i="36"/>
  <c r="J35" i="36"/>
  <c r="C35" i="36"/>
  <c r="AC61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J61" i="36"/>
  <c r="I61" i="36"/>
  <c r="H61" i="36"/>
  <c r="G61" i="36"/>
  <c r="F61" i="36"/>
  <c r="AD60" i="36"/>
  <c r="AD59" i="36"/>
  <c r="AD58" i="36"/>
  <c r="AD57" i="36"/>
  <c r="AZ53" i="36"/>
  <c r="AV53" i="36"/>
  <c r="AR53" i="36"/>
  <c r="AN53" i="36"/>
  <c r="AJ53" i="36"/>
  <c r="AF53" i="36"/>
  <c r="Z53" i="36"/>
  <c r="V53" i="36"/>
  <c r="R53" i="36"/>
  <c r="N53" i="36"/>
  <c r="J53" i="36"/>
  <c r="F53" i="36"/>
  <c r="AF52" i="36"/>
  <c r="C52" i="36"/>
  <c r="AC46" i="36"/>
  <c r="AB46" i="36"/>
  <c r="AA46" i="36"/>
  <c r="Z46" i="36"/>
  <c r="Y46" i="36"/>
  <c r="X46" i="36"/>
  <c r="W46" i="36"/>
  <c r="V46" i="36"/>
  <c r="U46" i="36"/>
  <c r="T46" i="36"/>
  <c r="S46" i="36"/>
  <c r="R46" i="36"/>
  <c r="Q46" i="36"/>
  <c r="P46" i="36"/>
  <c r="O46" i="36"/>
  <c r="N46" i="36"/>
  <c r="M46" i="36"/>
  <c r="L46" i="36"/>
  <c r="K46" i="36"/>
  <c r="J46" i="36"/>
  <c r="I46" i="36"/>
  <c r="H46" i="36"/>
  <c r="G46" i="36"/>
  <c r="F46" i="36"/>
  <c r="AD45" i="36"/>
  <c r="AD44" i="36"/>
  <c r="AD43" i="36"/>
  <c r="AD42" i="36"/>
  <c r="AZ38" i="36"/>
  <c r="AV38" i="36"/>
  <c r="AR38" i="36"/>
  <c r="AN38" i="36"/>
  <c r="AJ38" i="36"/>
  <c r="AF38" i="36"/>
  <c r="Z38" i="36"/>
  <c r="V38" i="36"/>
  <c r="R38" i="36"/>
  <c r="N38" i="36"/>
  <c r="J38" i="36"/>
  <c r="F38" i="36"/>
  <c r="AF37" i="36"/>
  <c r="C37" i="36"/>
  <c r="J20" i="36"/>
  <c r="Y24" i="36"/>
  <c r="U24" i="36"/>
  <c r="Q24" i="36"/>
  <c r="M24" i="36"/>
  <c r="I24" i="36"/>
  <c r="E24" i="36"/>
  <c r="Y9" i="36"/>
  <c r="U9" i="36"/>
  <c r="Q9" i="36"/>
  <c r="M9" i="36"/>
  <c r="I9" i="36"/>
  <c r="E9" i="36"/>
  <c r="J5" i="36"/>
  <c r="G22" i="29" l="1"/>
  <c r="G23" i="29"/>
  <c r="F14" i="29"/>
  <c r="J14" i="29" s="1"/>
  <c r="J24" i="29"/>
  <c r="G24" i="29"/>
  <c r="G25" i="29"/>
  <c r="J36" i="29"/>
  <c r="G37" i="29"/>
  <c r="G36" i="29"/>
  <c r="J30" i="29"/>
  <c r="G30" i="29"/>
  <c r="G31" i="29"/>
  <c r="J26" i="29"/>
  <c r="G26" i="29"/>
  <c r="G27" i="29"/>
  <c r="J22" i="29"/>
  <c r="J18" i="29"/>
  <c r="G18" i="29"/>
  <c r="G19" i="29"/>
  <c r="E45" i="2"/>
  <c r="F12" i="29"/>
  <c r="E9" i="18"/>
  <c r="I14" i="29" s="1"/>
  <c r="M45" i="2"/>
  <c r="F11" i="2"/>
  <c r="F28" i="29"/>
  <c r="F27" i="2"/>
  <c r="E27" i="2"/>
  <c r="K11" i="2"/>
  <c r="E14" i="18"/>
  <c r="R45" i="2"/>
  <c r="E21" i="18"/>
  <c r="I38" i="29" s="1"/>
  <c r="R27" i="2"/>
  <c r="R11" i="2"/>
  <c r="L11" i="2"/>
  <c r="E15" i="18"/>
  <c r="I26" i="29" s="1"/>
  <c r="H27" i="29" s="1"/>
  <c r="E19" i="18"/>
  <c r="I34" i="29" s="1"/>
  <c r="P27" i="2"/>
  <c r="P11" i="2"/>
  <c r="P45" i="2"/>
  <c r="O45" i="2"/>
  <c r="E18" i="18"/>
  <c r="I32" i="29" s="1"/>
  <c r="O11" i="2"/>
  <c r="F34" i="29"/>
  <c r="L27" i="2"/>
  <c r="I27" i="2"/>
  <c r="E12" i="18"/>
  <c r="I20" i="29" s="1"/>
  <c r="G11" i="2"/>
  <c r="E10" i="18"/>
  <c r="I16" i="29" s="1"/>
  <c r="G45" i="2"/>
  <c r="G27" i="2"/>
  <c r="F16" i="29"/>
  <c r="F32" i="29"/>
  <c r="K27" i="2"/>
  <c r="S27" i="2"/>
  <c r="E22" i="18"/>
  <c r="I40" i="29" s="1"/>
  <c r="S45" i="2"/>
  <c r="E20" i="18"/>
  <c r="Q27" i="2"/>
  <c r="Q11" i="2"/>
  <c r="Q45" i="2"/>
  <c r="F40" i="29"/>
  <c r="M11" i="2"/>
  <c r="E16" i="18"/>
  <c r="I28" i="29" s="1"/>
  <c r="F38" i="29"/>
  <c r="G38" i="29" s="1"/>
  <c r="I45" i="2"/>
  <c r="J27" i="2"/>
  <c r="J45" i="2"/>
  <c r="J11" i="2"/>
  <c r="E13" i="18"/>
  <c r="I22" i="29" s="1"/>
  <c r="F20" i="29"/>
  <c r="G21" i="29" s="1"/>
  <c r="L45" i="2"/>
  <c r="N45" i="2"/>
  <c r="N11" i="2"/>
  <c r="E17" i="18"/>
  <c r="N27" i="2"/>
  <c r="K45" i="2"/>
  <c r="H45" i="2"/>
  <c r="E11" i="18"/>
  <c r="H27" i="2"/>
  <c r="H11" i="2"/>
  <c r="E15" i="36"/>
  <c r="AC13" i="36"/>
  <c r="AC14" i="36"/>
  <c r="H15" i="36"/>
  <c r="AC29" i="36"/>
  <c r="AC28" i="36"/>
  <c r="J47" i="36"/>
  <c r="AV46" i="36"/>
  <c r="AJ46" i="36"/>
  <c r="AV61" i="36"/>
  <c r="F30" i="36"/>
  <c r="G15" i="36"/>
  <c r="Q15" i="36"/>
  <c r="L15" i="36"/>
  <c r="W15" i="36"/>
  <c r="R15" i="36"/>
  <c r="AR61" i="36"/>
  <c r="AJ61" i="36"/>
  <c r="AS61" i="36"/>
  <c r="AY61" i="36"/>
  <c r="AM61" i="36"/>
  <c r="AX61" i="36"/>
  <c r="AL61" i="36"/>
  <c r="AW61" i="36"/>
  <c r="AK61" i="36"/>
  <c r="BC61" i="36"/>
  <c r="AQ61" i="36"/>
  <c r="AF61" i="36"/>
  <c r="AG61" i="36"/>
  <c r="BB61" i="36"/>
  <c r="AP61" i="36"/>
  <c r="BA61" i="36"/>
  <c r="AO61" i="36"/>
  <c r="AZ61" i="36"/>
  <c r="AN61" i="36"/>
  <c r="AU61" i="36"/>
  <c r="AI61" i="36"/>
  <c r="AT61" i="36"/>
  <c r="AH61" i="36"/>
  <c r="AZ46" i="36"/>
  <c r="AN46" i="36"/>
  <c r="Z47" i="36"/>
  <c r="R47" i="36"/>
  <c r="N47" i="36"/>
  <c r="AI46" i="36"/>
  <c r="AU46" i="36"/>
  <c r="AF46" i="36"/>
  <c r="BD43" i="36"/>
  <c r="AM46" i="36"/>
  <c r="AY46" i="36"/>
  <c r="AQ46" i="36"/>
  <c r="AD61" i="36"/>
  <c r="AD62" i="36" s="1"/>
  <c r="Z62" i="36"/>
  <c r="R62" i="36"/>
  <c r="N62" i="36"/>
  <c r="J62" i="36"/>
  <c r="F62" i="36"/>
  <c r="BC46" i="36"/>
  <c r="AP46" i="36"/>
  <c r="BB46" i="36"/>
  <c r="AG46" i="36"/>
  <c r="AS46" i="36"/>
  <c r="AR46" i="36"/>
  <c r="AH46" i="36"/>
  <c r="AT46" i="36"/>
  <c r="BD45" i="36"/>
  <c r="AD46" i="36"/>
  <c r="AD47" i="36" s="1"/>
  <c r="BD58" i="36"/>
  <c r="AK46" i="36"/>
  <c r="AW46" i="36"/>
  <c r="BD59" i="36"/>
  <c r="AL46" i="36"/>
  <c r="AX46" i="36"/>
  <c r="BD60" i="36"/>
  <c r="V47" i="36"/>
  <c r="V62" i="36"/>
  <c r="BD42" i="36"/>
  <c r="AO46" i="36"/>
  <c r="BA46" i="36"/>
  <c r="BD57" i="36"/>
  <c r="F47" i="36"/>
  <c r="BD44" i="36"/>
  <c r="F15" i="36"/>
  <c r="Q21" i="2"/>
  <c r="G15" i="29" l="1"/>
  <c r="H14" i="29"/>
  <c r="H15" i="29"/>
  <c r="G14" i="29"/>
  <c r="H22" i="29"/>
  <c r="J32" i="29"/>
  <c r="H32" i="29" s="1"/>
  <c r="G32" i="29"/>
  <c r="G33" i="29"/>
  <c r="J28" i="29"/>
  <c r="H29" i="29" s="1"/>
  <c r="G29" i="29"/>
  <c r="G28" i="29"/>
  <c r="J34" i="29"/>
  <c r="H34" i="29" s="1"/>
  <c r="G34" i="29"/>
  <c r="G35" i="29"/>
  <c r="J12" i="29"/>
  <c r="G13" i="29"/>
  <c r="G12" i="29"/>
  <c r="J38" i="29"/>
  <c r="H38" i="29" s="1"/>
  <c r="G39" i="29"/>
  <c r="J40" i="29"/>
  <c r="K40" i="29" s="1"/>
  <c r="G40" i="29"/>
  <c r="G41" i="29"/>
  <c r="J16" i="29"/>
  <c r="H17" i="29" s="1"/>
  <c r="G17" i="29"/>
  <c r="G16" i="29"/>
  <c r="J20" i="29"/>
  <c r="H20" i="29" s="1"/>
  <c r="G20" i="29"/>
  <c r="H33" i="29"/>
  <c r="H23" i="29"/>
  <c r="I36" i="29"/>
  <c r="I30" i="29"/>
  <c r="H26" i="29"/>
  <c r="I24" i="29"/>
  <c r="I18" i="29"/>
  <c r="H9" i="4"/>
  <c r="E9" i="4"/>
  <c r="F9" i="4"/>
  <c r="G9" i="4"/>
  <c r="I15" i="36"/>
  <c r="I9" i="4" s="1"/>
  <c r="V15" i="36"/>
  <c r="H30" i="36"/>
  <c r="Z30" i="36"/>
  <c r="E30" i="36"/>
  <c r="P30" i="36"/>
  <c r="R30" i="36"/>
  <c r="W30" i="36"/>
  <c r="X30" i="36"/>
  <c r="G30" i="36"/>
  <c r="S15" i="36"/>
  <c r="Q30" i="36"/>
  <c r="M30" i="36"/>
  <c r="O30" i="36"/>
  <c r="X15" i="36"/>
  <c r="K30" i="36"/>
  <c r="Y30" i="36"/>
  <c r="M15" i="36"/>
  <c r="AA15" i="36"/>
  <c r="AA30" i="36"/>
  <c r="AB30" i="36"/>
  <c r="N30" i="36"/>
  <c r="O15" i="36"/>
  <c r="J15" i="36"/>
  <c r="P15" i="36"/>
  <c r="AB15" i="36"/>
  <c r="K15" i="36"/>
  <c r="L30" i="36"/>
  <c r="U15" i="36"/>
  <c r="N15" i="36"/>
  <c r="T15" i="36"/>
  <c r="Y15" i="36"/>
  <c r="AC26" i="36"/>
  <c r="T30" i="36"/>
  <c r="U30" i="36"/>
  <c r="J30" i="36"/>
  <c r="S30" i="36"/>
  <c r="I30" i="36"/>
  <c r="AC27" i="36"/>
  <c r="V30" i="36"/>
  <c r="AC12" i="36"/>
  <c r="Z15" i="36"/>
  <c r="BD61" i="36"/>
  <c r="BD62" i="36" s="1"/>
  <c r="AF47" i="36"/>
  <c r="AV47" i="36"/>
  <c r="AJ47" i="36"/>
  <c r="AZ47" i="36"/>
  <c r="AN47" i="36"/>
  <c r="AR47" i="36"/>
  <c r="AF62" i="36"/>
  <c r="AN62" i="36"/>
  <c r="AV62" i="36"/>
  <c r="AJ62" i="36"/>
  <c r="AZ62" i="36"/>
  <c r="AR62" i="36"/>
  <c r="BD46" i="36"/>
  <c r="BD47" i="36" s="1"/>
  <c r="AC11" i="36"/>
  <c r="H21" i="29" l="1"/>
  <c r="H41" i="29"/>
  <c r="H40" i="29"/>
  <c r="K38" i="29"/>
  <c r="H16" i="29"/>
  <c r="H28" i="29"/>
  <c r="H39" i="29"/>
  <c r="H13" i="29"/>
  <c r="H12" i="29"/>
  <c r="H35" i="29"/>
  <c r="H36" i="29"/>
  <c r="H37" i="29"/>
  <c r="H25" i="2"/>
  <c r="H43" i="2"/>
  <c r="E26" i="19"/>
  <c r="F13" i="28"/>
  <c r="D20" i="29"/>
  <c r="F6" i="17"/>
  <c r="W9" i="2"/>
  <c r="W43" i="2"/>
  <c r="E9" i="19"/>
  <c r="W25" i="2"/>
  <c r="H9" i="2"/>
  <c r="H16" i="27"/>
  <c r="F8" i="4"/>
  <c r="K8" i="2"/>
  <c r="K10" i="2" s="1"/>
  <c r="G5" i="17"/>
  <c r="X8" i="2"/>
  <c r="X24" i="2"/>
  <c r="X42" i="2"/>
  <c r="D24" i="29"/>
  <c r="E24" i="29" s="1"/>
  <c r="F14" i="28"/>
  <c r="I14" i="28" s="1"/>
  <c r="F8" i="19"/>
  <c r="F25" i="19"/>
  <c r="H18" i="27"/>
  <c r="K42" i="2"/>
  <c r="K44" i="2" s="1"/>
  <c r="K24" i="2"/>
  <c r="K26" i="2" s="1"/>
  <c r="G7" i="4"/>
  <c r="H31" i="29"/>
  <c r="H30" i="29"/>
  <c r="F26" i="19"/>
  <c r="K9" i="2"/>
  <c r="X25" i="2"/>
  <c r="X9" i="2"/>
  <c r="F15" i="28"/>
  <c r="X43" i="2"/>
  <c r="G8" i="4"/>
  <c r="G6" i="17"/>
  <c r="K43" i="2"/>
  <c r="K25" i="2"/>
  <c r="D26" i="29"/>
  <c r="H19" i="27"/>
  <c r="F9" i="19"/>
  <c r="N42" i="2"/>
  <c r="N44" i="2" s="1"/>
  <c r="G8" i="19"/>
  <c r="D30" i="29"/>
  <c r="E30" i="29" s="1"/>
  <c r="G25" i="19"/>
  <c r="Y8" i="2"/>
  <c r="H21" i="27"/>
  <c r="N8" i="2"/>
  <c r="N10" i="2" s="1"/>
  <c r="N24" i="2"/>
  <c r="N26" i="2" s="1"/>
  <c r="H5" i="17"/>
  <c r="F16" i="28"/>
  <c r="I16" i="28" s="1"/>
  <c r="H7" i="4"/>
  <c r="Y24" i="2"/>
  <c r="Y42" i="2"/>
  <c r="N25" i="2"/>
  <c r="H6" i="17"/>
  <c r="D32" i="29"/>
  <c r="Y25" i="2"/>
  <c r="N9" i="2"/>
  <c r="Y43" i="2"/>
  <c r="F17" i="28"/>
  <c r="G9" i="19"/>
  <c r="H8" i="4"/>
  <c r="N43" i="2"/>
  <c r="H22" i="27"/>
  <c r="G26" i="19"/>
  <c r="Y9" i="2"/>
  <c r="H19" i="29"/>
  <c r="H18" i="29"/>
  <c r="H24" i="29"/>
  <c r="H25" i="29"/>
  <c r="Z42" i="2"/>
  <c r="H24" i="27"/>
  <c r="F18" i="28"/>
  <c r="I18" i="28" s="1"/>
  <c r="I7" i="4"/>
  <c r="H8" i="19"/>
  <c r="H25" i="19"/>
  <c r="D36" i="29"/>
  <c r="E36" i="29" s="1"/>
  <c r="Z8" i="2"/>
  <c r="Z24" i="2"/>
  <c r="I5" i="17"/>
  <c r="Q8" i="2"/>
  <c r="Q10" i="2" s="1"/>
  <c r="Q42" i="2"/>
  <c r="Q44" i="2" s="1"/>
  <c r="Q24" i="2"/>
  <c r="Q26" i="2" s="1"/>
  <c r="H24" i="2"/>
  <c r="H26" i="2" s="1"/>
  <c r="H15" i="27"/>
  <c r="H42" i="2"/>
  <c r="H44" i="2" s="1"/>
  <c r="W42" i="2"/>
  <c r="E8" i="19"/>
  <c r="H8" i="2"/>
  <c r="H10" i="2" s="1"/>
  <c r="F12" i="28"/>
  <c r="I12" i="28" s="1"/>
  <c r="F7" i="4"/>
  <c r="F5" i="17"/>
  <c r="W8" i="2"/>
  <c r="D18" i="29"/>
  <c r="E18" i="29" s="1"/>
  <c r="E25" i="19"/>
  <c r="W24" i="2"/>
  <c r="H26" i="19"/>
  <c r="I6" i="17"/>
  <c r="Z9" i="2"/>
  <c r="F19" i="28"/>
  <c r="Z43" i="2"/>
  <c r="Q25" i="2"/>
  <c r="Q9" i="2"/>
  <c r="H9" i="19"/>
  <c r="Q43" i="2"/>
  <c r="Z25" i="2"/>
  <c r="H25" i="27"/>
  <c r="D38" i="29"/>
  <c r="I8" i="4"/>
  <c r="E31" i="36"/>
  <c r="Q16" i="36"/>
  <c r="U16" i="36"/>
  <c r="Q31" i="36"/>
  <c r="M31" i="36"/>
  <c r="Y31" i="36"/>
  <c r="Y16" i="36"/>
  <c r="M16" i="36"/>
  <c r="I16" i="36"/>
  <c r="AC30" i="36"/>
  <c r="AC31" i="36" s="1"/>
  <c r="I31" i="36"/>
  <c r="U31" i="36"/>
  <c r="AC15" i="36"/>
  <c r="AC16" i="36" s="1"/>
  <c r="E16" i="36"/>
  <c r="K21" i="27" l="1"/>
  <c r="L21" i="27"/>
  <c r="M21" i="27"/>
  <c r="L15" i="27"/>
  <c r="K15" i="27"/>
  <c r="M15" i="27" s="1"/>
  <c r="L24" i="27"/>
  <c r="K24" i="27"/>
  <c r="M24" i="27" s="1"/>
  <c r="L18" i="27"/>
  <c r="M18" i="27" s="1"/>
  <c r="K18" i="27"/>
  <c r="E18" i="28"/>
  <c r="G18" i="28"/>
  <c r="G19" i="28"/>
  <c r="E12" i="28"/>
  <c r="G13" i="28"/>
  <c r="G12" i="28"/>
  <c r="H13" i="28"/>
  <c r="H12" i="28"/>
  <c r="H15" i="28" s="1"/>
  <c r="E16" i="28"/>
  <c r="G16" i="28"/>
  <c r="G17" i="28"/>
  <c r="E14" i="28"/>
  <c r="G15" i="28"/>
  <c r="G14" i="28"/>
  <c r="Z50" i="2"/>
  <c r="Y50" i="2"/>
  <c r="X50" i="2"/>
  <c r="W50" i="2"/>
  <c r="V50" i="2"/>
  <c r="Z49" i="2"/>
  <c r="Y49" i="2"/>
  <c r="X49" i="2"/>
  <c r="W49" i="2"/>
  <c r="V49" i="2"/>
  <c r="Z48" i="2"/>
  <c r="Y48" i="2"/>
  <c r="X48" i="2"/>
  <c r="W48" i="2"/>
  <c r="V48" i="2"/>
  <c r="Z47" i="2"/>
  <c r="Y47" i="2"/>
  <c r="X47" i="2"/>
  <c r="W47" i="2"/>
  <c r="V47" i="2"/>
  <c r="Z32" i="2"/>
  <c r="Y32" i="2"/>
  <c r="X32" i="2"/>
  <c r="W32" i="2"/>
  <c r="V32" i="2"/>
  <c r="Z31" i="2"/>
  <c r="Y31" i="2"/>
  <c r="X31" i="2"/>
  <c r="W31" i="2"/>
  <c r="V31" i="2"/>
  <c r="Z30" i="2"/>
  <c r="Y30" i="2"/>
  <c r="X30" i="2"/>
  <c r="W30" i="2"/>
  <c r="V30" i="2"/>
  <c r="Z29" i="2"/>
  <c r="Y29" i="2"/>
  <c r="X29" i="2"/>
  <c r="W29" i="2"/>
  <c r="V29" i="2"/>
  <c r="H14" i="28" l="1"/>
  <c r="C22" i="16"/>
  <c r="H16" i="28" l="1"/>
  <c r="H17" i="28"/>
  <c r="I13" i="27"/>
  <c r="J13" i="27" s="1"/>
  <c r="I14" i="27"/>
  <c r="J14" i="27" s="1"/>
  <c r="I15" i="27"/>
  <c r="J15" i="27" s="1"/>
  <c r="I16" i="27"/>
  <c r="J16" i="27" s="1"/>
  <c r="I17" i="27"/>
  <c r="J17" i="27" s="1"/>
  <c r="I18" i="27"/>
  <c r="J18" i="27" s="1"/>
  <c r="I19" i="27"/>
  <c r="J19" i="27" s="1"/>
  <c r="I20" i="27"/>
  <c r="J20" i="27" s="1"/>
  <c r="I21" i="27"/>
  <c r="J21" i="27" s="1"/>
  <c r="I22" i="27"/>
  <c r="J22" i="27" s="1"/>
  <c r="I23" i="27"/>
  <c r="J23" i="27" s="1"/>
  <c r="I24" i="27"/>
  <c r="J24" i="27" s="1"/>
  <c r="I25" i="27"/>
  <c r="J25" i="27" s="1"/>
  <c r="I26" i="27"/>
  <c r="J26" i="27" s="1"/>
  <c r="E9" i="28"/>
  <c r="H21" i="4"/>
  <c r="M17" i="18" s="1"/>
  <c r="G21" i="4"/>
  <c r="M14" i="18" s="1"/>
  <c r="F21" i="4"/>
  <c r="M11" i="18" s="1"/>
  <c r="E21" i="4"/>
  <c r="M8" i="18" s="1"/>
  <c r="W52" i="2"/>
  <c r="E27" i="19" s="1"/>
  <c r="E34" i="19" s="1"/>
  <c r="H19" i="28" l="1"/>
  <c r="H18" i="28"/>
  <c r="L12" i="27"/>
  <c r="W34" i="2"/>
  <c r="X52" i="2"/>
  <c r="F27" i="19" s="1"/>
  <c r="F34" i="19" s="1"/>
  <c r="V34" i="2"/>
  <c r="Y52" i="2"/>
  <c r="G27" i="19" s="1"/>
  <c r="G34" i="19" s="1"/>
  <c r="V52" i="2"/>
  <c r="D27" i="19" s="1"/>
  <c r="D34" i="19" s="1"/>
  <c r="X34" i="2"/>
  <c r="Y34" i="2"/>
  <c r="F6" i="29"/>
  <c r="E9" i="17" l="1"/>
  <c r="E7" i="17" s="1"/>
  <c r="L8" i="18"/>
  <c r="H9" i="17"/>
  <c r="L17" i="18"/>
  <c r="G9" i="17"/>
  <c r="G7" i="17" s="1"/>
  <c r="L14" i="18"/>
  <c r="F9" i="17"/>
  <c r="L11" i="18"/>
  <c r="E10" i="19"/>
  <c r="E17" i="19" s="1"/>
  <c r="D10" i="19"/>
  <c r="D17" i="19" s="1"/>
  <c r="G10" i="19"/>
  <c r="G17" i="19" s="1"/>
  <c r="F10" i="19"/>
  <c r="F17" i="19" s="1"/>
  <c r="K12" i="27"/>
  <c r="F6" i="28"/>
  <c r="E8" i="17" l="1"/>
  <c r="K12" i="29" s="1"/>
  <c r="H8" i="17"/>
  <c r="H7" i="17"/>
  <c r="F8" i="17"/>
  <c r="G8" i="17"/>
  <c r="F7" i="17"/>
  <c r="I3" i="27"/>
  <c r="K10" i="27"/>
  <c r="K22" i="29" l="1"/>
  <c r="K18" i="29"/>
  <c r="K20" i="29"/>
  <c r="I10" i="28"/>
  <c r="K14" i="29"/>
  <c r="K16" i="29"/>
  <c r="K24" i="29"/>
  <c r="K28" i="29"/>
  <c r="K26" i="29"/>
  <c r="K34" i="29"/>
  <c r="K30" i="29"/>
  <c r="K32" i="29"/>
  <c r="I12" i="27"/>
  <c r="J12" i="27" s="1"/>
  <c r="B23" i="2"/>
  <c r="B41" i="2"/>
  <c r="V7" i="2"/>
  <c r="K9" i="18"/>
  <c r="K10" i="18"/>
  <c r="K11" i="18"/>
  <c r="K12" i="18"/>
  <c r="K13" i="18"/>
  <c r="K14" i="18"/>
  <c r="K15" i="18"/>
  <c r="K16" i="18"/>
  <c r="K17" i="18"/>
  <c r="K18" i="18"/>
  <c r="K19" i="18"/>
  <c r="K8" i="18"/>
  <c r="D8" i="17"/>
  <c r="C27" i="19" l="1"/>
  <c r="H22" i="19"/>
  <c r="B22" i="19"/>
  <c r="I33" i="19"/>
  <c r="I32" i="19"/>
  <c r="I31" i="19"/>
  <c r="I30" i="19"/>
  <c r="I29" i="19"/>
  <c r="I28" i="19"/>
  <c r="V2" i="2" l="1"/>
  <c r="B2" i="2"/>
  <c r="B2" i="18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8" i="24"/>
  <c r="C7" i="24"/>
  <c r="C6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8" i="24"/>
  <c r="E7" i="24"/>
  <c r="E6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8" i="24"/>
  <c r="D7" i="24"/>
  <c r="D6" i="24"/>
  <c r="B2" i="17" l="1"/>
  <c r="C2" i="36"/>
  <c r="C2" i="4"/>
  <c r="F25" i="24"/>
  <c r="D29" i="16"/>
  <c r="AA48" i="2"/>
  <c r="AA50" i="2"/>
  <c r="Z52" i="2"/>
  <c r="H27" i="19" s="1"/>
  <c r="AA49" i="2"/>
  <c r="AA47" i="2"/>
  <c r="Z34" i="2"/>
  <c r="AA31" i="2"/>
  <c r="AA32" i="2"/>
  <c r="AA30" i="2"/>
  <c r="D28" i="16"/>
  <c r="AA29" i="2"/>
  <c r="AA13" i="2"/>
  <c r="AA16" i="2"/>
  <c r="AA15" i="2"/>
  <c r="AA14" i="2"/>
  <c r="L20" i="18"/>
  <c r="L23" i="18" s="1"/>
  <c r="F12" i="24"/>
  <c r="F11" i="24"/>
  <c r="F21" i="24"/>
  <c r="F29" i="24"/>
  <c r="F13" i="24"/>
  <c r="F7" i="24"/>
  <c r="F8" i="24"/>
  <c r="F20" i="24"/>
  <c r="F15" i="24"/>
  <c r="F22" i="24"/>
  <c r="F28" i="24"/>
  <c r="F19" i="24"/>
  <c r="F26" i="24"/>
  <c r="F18" i="24"/>
  <c r="F10" i="24"/>
  <c r="F14" i="24"/>
  <c r="F9" i="24"/>
  <c r="F23" i="24"/>
  <c r="F27" i="24"/>
  <c r="F17" i="24"/>
  <c r="F6" i="24"/>
  <c r="F24" i="24"/>
  <c r="F16" i="24"/>
  <c r="C37" i="16"/>
  <c r="B37" i="16"/>
  <c r="C35" i="16"/>
  <c r="B35" i="16"/>
  <c r="H34" i="19" l="1"/>
  <c r="H10" i="19"/>
  <c r="AA52" i="2"/>
  <c r="D13" i="16" s="1"/>
  <c r="AA34" i="2"/>
  <c r="D12" i="16" s="1"/>
  <c r="D35" i="16"/>
  <c r="D25" i="16"/>
  <c r="C29" i="16"/>
  <c r="B29" i="16"/>
  <c r="C28" i="16"/>
  <c r="B28" i="16"/>
  <c r="C25" i="16"/>
  <c r="B25" i="16"/>
  <c r="B22" i="16"/>
  <c r="C21" i="16"/>
  <c r="B21" i="16"/>
  <c r="C17" i="16"/>
  <c r="B17" i="16"/>
  <c r="C16" i="16"/>
  <c r="B16" i="16"/>
  <c r="C13" i="16"/>
  <c r="C12" i="16"/>
  <c r="B13" i="16"/>
  <c r="B12" i="16"/>
  <c r="C9" i="16"/>
  <c r="B9" i="16"/>
  <c r="B8" i="17"/>
  <c r="I34" i="19" l="1"/>
  <c r="D17" i="16" s="1"/>
  <c r="I27" i="19"/>
  <c r="C10" i="19"/>
  <c r="H5" i="19"/>
  <c r="B5" i="19"/>
  <c r="B2" i="19"/>
  <c r="B30" i="20"/>
  <c r="I21" i="4" l="1"/>
  <c r="M20" i="18" s="1"/>
  <c r="M23" i="18" l="1"/>
  <c r="N20" i="18"/>
  <c r="I9" i="17"/>
  <c r="N14" i="18"/>
  <c r="N17" i="18"/>
  <c r="I11" i="19"/>
  <c r="J9" i="4"/>
  <c r="I8" i="17" l="1"/>
  <c r="K36" i="29" s="1"/>
  <c r="I7" i="17"/>
  <c r="J20" i="4" l="1"/>
  <c r="J19" i="4"/>
  <c r="J18" i="4"/>
  <c r="J17" i="4"/>
  <c r="J16" i="4"/>
  <c r="J15" i="4"/>
  <c r="J14" i="4"/>
  <c r="J13" i="4"/>
  <c r="J12" i="4"/>
  <c r="J11" i="4"/>
  <c r="J10" i="4"/>
  <c r="I16" i="19"/>
  <c r="I15" i="19"/>
  <c r="I14" i="19"/>
  <c r="I13" i="19"/>
  <c r="I12" i="19"/>
  <c r="AK295" i="2" l="1"/>
  <c r="AJ292" i="2"/>
  <c r="AI292" i="2"/>
  <c r="AH292" i="2"/>
  <c r="AK294" i="2"/>
  <c r="AJ291" i="2"/>
  <c r="AI291" i="2"/>
  <c r="AH291" i="2"/>
  <c r="AK293" i="2"/>
  <c r="AJ290" i="2"/>
  <c r="AI290" i="2"/>
  <c r="AH290" i="2"/>
  <c r="AK292" i="2"/>
  <c r="AJ289" i="2"/>
  <c r="AI289" i="2"/>
  <c r="AH289" i="2"/>
  <c r="AK291" i="2"/>
  <c r="AJ288" i="2"/>
  <c r="AI288" i="2"/>
  <c r="AH288" i="2"/>
  <c r="AK290" i="2"/>
  <c r="AJ287" i="2"/>
  <c r="AI287" i="2"/>
  <c r="AH287" i="2"/>
  <c r="AK289" i="2"/>
  <c r="AJ286" i="2"/>
  <c r="AI286" i="2"/>
  <c r="AH286" i="2"/>
  <c r="AK288" i="2"/>
  <c r="AJ285" i="2"/>
  <c r="AI285" i="2"/>
  <c r="AH285" i="2"/>
  <c r="AK287" i="2"/>
  <c r="AJ284" i="2"/>
  <c r="AI284" i="2"/>
  <c r="AH284" i="2"/>
  <c r="AK286" i="2"/>
  <c r="AJ283" i="2"/>
  <c r="AI283" i="2"/>
  <c r="AH283" i="2"/>
  <c r="AK285" i="2"/>
  <c r="AJ282" i="2"/>
  <c r="AI282" i="2"/>
  <c r="AH282" i="2"/>
  <c r="AK284" i="2"/>
  <c r="AJ281" i="2"/>
  <c r="AI281" i="2"/>
  <c r="AH281" i="2"/>
  <c r="U219" i="2"/>
  <c r="U220" i="2"/>
  <c r="U221" i="2"/>
  <c r="U222" i="2"/>
  <c r="U223" i="2"/>
  <c r="U224" i="2"/>
  <c r="U225" i="2"/>
  <c r="U226" i="2"/>
  <c r="U227" i="2"/>
  <c r="U228" i="2"/>
  <c r="U229" i="2"/>
  <c r="U218" i="2"/>
  <c r="C31" i="20" l="1"/>
  <c r="D26" i="16" l="1"/>
  <c r="E25" i="16" s="1"/>
  <c r="H17" i="19" l="1"/>
  <c r="AH280" i="2" l="1"/>
  <c r="AJ280" i="2" l="1"/>
  <c r="AI280" i="2"/>
  <c r="M12" i="27" l="1"/>
  <c r="N11" i="18"/>
  <c r="W313" i="18"/>
  <c r="O290" i="17"/>
  <c r="W314" i="18"/>
  <c r="J9" i="17" l="1"/>
  <c r="O292" i="17"/>
  <c r="W315" i="18"/>
  <c r="AK283" i="2"/>
  <c r="W309" i="18"/>
  <c r="W310" i="18"/>
  <c r="B7" i="2"/>
  <c r="B20" i="16"/>
  <c r="D9" i="16" l="1"/>
  <c r="D8" i="16"/>
  <c r="C4" i="22" s="1"/>
  <c r="J7" i="17"/>
  <c r="J8" i="17"/>
  <c r="J21" i="4"/>
  <c r="D37" i="16" s="1"/>
  <c r="D38" i="16" s="1"/>
  <c r="W308" i="18"/>
  <c r="O291" i="17"/>
  <c r="B2" i="16"/>
  <c r="E37" i="16" l="1"/>
  <c r="E35" i="16"/>
  <c r="C5" i="22"/>
  <c r="D22" i="16"/>
  <c r="D30" i="16"/>
  <c r="C9" i="22" s="1"/>
  <c r="O289" i="17"/>
  <c r="E38" i="16" l="1"/>
  <c r="E29" i="16"/>
  <c r="E28" i="16"/>
  <c r="D14" i="16"/>
  <c r="C6" i="22" s="1"/>
  <c r="I10" i="19"/>
  <c r="N8" i="18"/>
  <c r="N23" i="18" s="1"/>
  <c r="W312" i="18"/>
  <c r="E13" i="16" l="1"/>
  <c r="E12" i="16"/>
  <c r="W311" i="18"/>
  <c r="E30" i="16" l="1"/>
  <c r="E26" i="16"/>
  <c r="I17" i="19"/>
  <c r="D16" i="16" s="1"/>
  <c r="D21" i="16" s="1"/>
  <c r="D18" i="16" l="1"/>
  <c r="C7" i="22" s="1"/>
  <c r="E14" i="16"/>
  <c r="E17" i="16" l="1"/>
  <c r="E16" i="16"/>
  <c r="E18" i="16" l="1"/>
  <c r="D20" i="16" l="1"/>
  <c r="D10" i="16" l="1"/>
  <c r="C8" i="22" s="1"/>
  <c r="E8" i="16" l="1"/>
  <c r="E9" i="16"/>
  <c r="D23" i="16"/>
  <c r="F23" i="16"/>
  <c r="E22" i="16" l="1"/>
  <c r="E21" i="16"/>
  <c r="E20" i="16"/>
  <c r="E10" i="16"/>
  <c r="E23" i="16" l="1"/>
</calcChain>
</file>

<file path=xl/sharedStrings.xml><?xml version="1.0" encoding="utf-8"?>
<sst xmlns="http://schemas.openxmlformats.org/spreadsheetml/2006/main" count="590" uniqueCount="207">
  <si>
    <t xml:space="preserve">Only Enter Into Green Highlighted Cells </t>
  </si>
  <si>
    <t>PROJECT MILESTONES AND BUDGET DOCUMENT</t>
  </si>
  <si>
    <t>PLEASE ENTER BELOW INFORMATION</t>
  </si>
  <si>
    <t xml:space="preserve">FURTHER INSTRUCTIONS </t>
  </si>
  <si>
    <t>Project Name</t>
  </si>
  <si>
    <t>Fill In this Sheet First to populate Other Sheet Table Titles</t>
  </si>
  <si>
    <t>Project Start Date</t>
  </si>
  <si>
    <t>Format: DD/MM/YY</t>
  </si>
  <si>
    <t>Project End Date</t>
  </si>
  <si>
    <t>Project Parties</t>
  </si>
  <si>
    <t>PLEASE ENTER PROJECT PARTY NAMES BELOW</t>
  </si>
  <si>
    <t>Research Organisation 1</t>
  </si>
  <si>
    <t>PROJECT CASH CONTRIBUTION RATIO / PERCENTAGE</t>
  </si>
  <si>
    <t>Total</t>
  </si>
  <si>
    <t>INFORMATION AND INSTRUCTIONS</t>
  </si>
  <si>
    <t>Worksheet</t>
  </si>
  <si>
    <t>Info</t>
  </si>
  <si>
    <t>Instructions</t>
  </si>
  <si>
    <t>Project Milestones</t>
  </si>
  <si>
    <t>Listing of Project Milestones</t>
  </si>
  <si>
    <t>List milestone as per Project application into relevant Financial Quarters.</t>
  </si>
  <si>
    <t xml:space="preserve">Staff </t>
  </si>
  <si>
    <t>Staff Salary details (Including In-Kind)</t>
  </si>
  <si>
    <t>Please enter relevant details into highlighted (green) areas of the table.</t>
  </si>
  <si>
    <t>Non staff In-kind</t>
  </si>
  <si>
    <t>Non Staff In-Kind Contribution to project</t>
  </si>
  <si>
    <t>Opex</t>
  </si>
  <si>
    <t>Operating expenditure and PhDs details</t>
  </si>
  <si>
    <t>Cash cont</t>
  </si>
  <si>
    <t xml:space="preserve">Summary of Cash Contributions </t>
  </si>
  <si>
    <t>No data entry required, excel will populate this worksheet.</t>
  </si>
  <si>
    <t>Summary</t>
  </si>
  <si>
    <t>Summary of Project Contributions and Expenses</t>
  </si>
  <si>
    <t>Info for Application</t>
  </si>
  <si>
    <t>Budget Summary to tranfer to Project application</t>
  </si>
  <si>
    <t>Eligible Expendtiure &amp; In-Kind</t>
  </si>
  <si>
    <t>Eligible OPEX, Salary and In-Kind guide</t>
  </si>
  <si>
    <t>Please read to understand Eligible expenditure and In-Kind</t>
  </si>
  <si>
    <t>PROJECT MILESTONES/DELIVERABLES</t>
  </si>
  <si>
    <t>(Amounts exclude GST)</t>
  </si>
  <si>
    <t>Financial Year &amp; QRT</t>
  </si>
  <si>
    <t>Milestone Number</t>
  </si>
  <si>
    <t>Quarterly Project Milestones (Completed in Quarter)</t>
  </si>
  <si>
    <t>Date for Start of Milestone</t>
  </si>
  <si>
    <t>Date for achievement of milestone</t>
  </si>
  <si>
    <t>QUARTERLY BUDGET ($)</t>
  </si>
  <si>
    <t>FURTHER INSTRUCTIONS</t>
  </si>
  <si>
    <t>Salaries</t>
  </si>
  <si>
    <t>OPEX</t>
  </si>
  <si>
    <t>Please enter milestones number, milestone description and achivement/completed by date.</t>
  </si>
  <si>
    <t>Only enter info into relevant financial quarters</t>
  </si>
  <si>
    <t>List Milestones in quarter they are completed</t>
  </si>
  <si>
    <t>Only List 2-3 Milestones per Quarter</t>
  </si>
  <si>
    <t>Add more rows into each quarter if required</t>
  </si>
  <si>
    <t>TOTAL</t>
  </si>
  <si>
    <t>Only Enter infor into "Green" highlighted cells</t>
  </si>
  <si>
    <t>:</t>
  </si>
  <si>
    <t>Name of Staff (Incl title)</t>
  </si>
  <si>
    <t>Position</t>
  </si>
  <si>
    <t>Base salary $ (pa)</t>
  </si>
  <si>
    <t>FURTHER INSTRUCTIONS - Staff Resoures CASH</t>
  </si>
  <si>
    <t>FTE</t>
  </si>
  <si>
    <t>$</t>
  </si>
  <si>
    <t>Enter Staff name, Position, Base Salary (excluding payroll on-cost) and Full time equivilent (FTE) component for the project.</t>
  </si>
  <si>
    <t>STAFF RESOURCES - CASH</t>
  </si>
  <si>
    <t>FTE component should be the allocation for the quarter.</t>
  </si>
  <si>
    <t>FTE example: J.Burke works on the project 1 days a week from Oct to Dec 2025 equal to 0.2 FTE.</t>
  </si>
  <si>
    <t>FTE example: Luke works on the project 2 days a week from Nov to Dec 2025 equal to 0.26 FTE.</t>
  </si>
  <si>
    <t>TOTAL FTE per staff is calculated as an annualised amount.</t>
  </si>
  <si>
    <t>Only enter info into "green" highlighted cells.</t>
  </si>
  <si>
    <t>NON STAFF RESOURCES INKIND</t>
  </si>
  <si>
    <t>NON STAFF RESOURCES - INKIND</t>
  </si>
  <si>
    <t>FURTHER INSTRUCTIONS - Non Staff In-Kind</t>
  </si>
  <si>
    <t>Example: University uses an asset such as testing equipments for the project 5 days during a quarter. University rent out rate for this facility/service to external parties is nominally priced at $2,000 per day (ex GST).
Total Non Staff IK from this is $10,000.</t>
  </si>
  <si>
    <t>Details of the Items</t>
  </si>
  <si>
    <t>Location</t>
  </si>
  <si>
    <t>Staff administration costs</t>
  </si>
  <si>
    <t xml:space="preserve">Eligible non-staff in-kind contributions include facilities, equipment, services, and employee overhead for cash-funded staff, as long as they are realistic, reasonable, and justifiable. </t>
  </si>
  <si>
    <r>
      <rPr>
        <b/>
        <sz val="11"/>
        <color theme="1"/>
        <rFont val="Arial"/>
        <family val="2"/>
      </rPr>
      <t>Eligible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Facilities:</t>
    </r>
    <r>
      <rPr>
        <sz val="11"/>
        <color theme="1"/>
        <rFont val="Arial"/>
        <family val="2"/>
      </rPr>
      <t xml:space="preserve"> Use of buildings, labs, or other infrastructure. 
</t>
    </r>
    <r>
      <rPr>
        <b/>
        <sz val="11"/>
        <color theme="1"/>
        <rFont val="Arial"/>
        <family val="2"/>
      </rPr>
      <t>Equipment:</t>
    </r>
    <r>
      <rPr>
        <sz val="11"/>
        <color theme="1"/>
        <rFont val="Arial"/>
        <family val="2"/>
      </rPr>
      <t xml:space="preserve"> Provision of specialized or general research equipment. 
</t>
    </r>
    <r>
      <rPr>
        <b/>
        <sz val="11"/>
        <color theme="1"/>
        <rFont val="Arial"/>
        <family val="2"/>
      </rPr>
      <t xml:space="preserve">Services: </t>
    </r>
    <r>
      <rPr>
        <sz val="11"/>
        <color theme="1"/>
        <rFont val="Arial"/>
        <family val="2"/>
      </rPr>
      <t xml:space="preserve">Access to specialized services, such as testing or analysis. </t>
    </r>
  </si>
  <si>
    <t>Total Research - Non staff In-kind</t>
  </si>
  <si>
    <r>
      <rPr>
        <b/>
        <sz val="11"/>
        <color theme="1"/>
        <rFont val="Arial"/>
        <family val="2"/>
      </rPr>
      <t>Requirements for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Realistic, Reasonable, and Justifiable: </t>
    </r>
    <r>
      <rPr>
        <sz val="11"/>
        <color theme="1"/>
        <rFont val="Arial"/>
        <family val="2"/>
      </rPr>
      <t xml:space="preserve">The value of in-kind contributions must be determined by the partner and be justifiable in terms of the project's needs. 
</t>
    </r>
    <r>
      <rPr>
        <b/>
        <sz val="11"/>
        <color theme="1"/>
        <rFont val="Arial"/>
        <family val="2"/>
      </rPr>
      <t xml:space="preserve">Directly Related to the Project: </t>
    </r>
    <r>
      <rPr>
        <sz val="11"/>
        <color theme="1"/>
        <rFont val="Arial"/>
        <family val="2"/>
      </rPr>
      <t xml:space="preserve">The in-kind contributions must directly support the project's activities. </t>
    </r>
  </si>
  <si>
    <t>($)</t>
  </si>
  <si>
    <t>Please note: Total OPEX must be less than or equal to 33% of the project Cost.</t>
  </si>
  <si>
    <t>Calculation Sheet "Locked"</t>
  </si>
  <si>
    <t>CASH CONTRIBUTIONS - PAYMENT SCHEDULE</t>
  </si>
  <si>
    <t>Q1</t>
  </si>
  <si>
    <t>Q2</t>
  </si>
  <si>
    <t>Q3</t>
  </si>
  <si>
    <t>Q4</t>
  </si>
  <si>
    <t>BUDGET SUMMARY</t>
  </si>
  <si>
    <t>TOTAL CONTRIBUTIONS SUMMARY</t>
  </si>
  <si>
    <t>(%)</t>
  </si>
  <si>
    <t>Cash contribution</t>
  </si>
  <si>
    <t xml:space="preserve">Sub-total Cash </t>
  </si>
  <si>
    <t xml:space="preserve">Staff In-Kind contribution </t>
  </si>
  <si>
    <t xml:space="preserve">Sub-total Inkind </t>
  </si>
  <si>
    <t xml:space="preserve">Non staff In-Kind contribution </t>
  </si>
  <si>
    <t xml:space="preserve">Sub-total Non staff Inkind </t>
  </si>
  <si>
    <t xml:space="preserve">Total Contributions </t>
  </si>
  <si>
    <t>Total Gross Contributions ($)</t>
  </si>
  <si>
    <t>Paid Staff FTE</t>
  </si>
  <si>
    <t>Total Paid Staff FTE</t>
  </si>
  <si>
    <t>Inkind Staff FTE</t>
  </si>
  <si>
    <t>Total Inkins Staff FTE</t>
  </si>
  <si>
    <t>TOTAL EXPENDITURES SUMMARY</t>
  </si>
  <si>
    <t>Salaries, oncosts and overheads</t>
  </si>
  <si>
    <t>Operating expenditures</t>
  </si>
  <si>
    <t>Total Expenditures</t>
  </si>
  <si>
    <t>** Total Cash Contribution must equal to Total Expenditure</t>
  </si>
  <si>
    <t>Research Organisation Expenditure Description</t>
  </si>
  <si>
    <t xml:space="preserve">Cost of employee salaries plus up to 30% on costs (to allow for superannuation and other employment costs, including internships, where directly related and relevant to research project(s) and undertaking research activities). 
</t>
  </si>
  <si>
    <t>Yes</t>
  </si>
  <si>
    <t>Operating costs including for example the cost for consumables, materials, prototypes, prototype tooling, software licenses, rental or hire of dedicated tools or systems, energy and utilities.</t>
  </si>
  <si>
    <t>Operating and ‘out of pocket’ costs for directly related and relevant Project Management</t>
  </si>
  <si>
    <t>Operating and ‘out of pocket’ costs for directly related and relevant travel, marketing, communications, etc
Costs for initial intellectual property protection and utilisation / commercialisation planning</t>
  </si>
  <si>
    <t>Costs for initial intellectual property protection and utilisation / commercialisation planning</t>
  </si>
  <si>
    <r>
      <t xml:space="preserve">No
Only considered as 
</t>
    </r>
    <r>
      <rPr>
        <b/>
        <sz val="11"/>
        <color theme="0"/>
        <rFont val="Arial"/>
        <family val="2"/>
      </rPr>
      <t>Non Staff In-Kind</t>
    </r>
  </si>
  <si>
    <t>Cost for buildings and facilities, or any purchase cost of capital equipment or production tooling</t>
  </si>
  <si>
    <t>Costs for Management / Senior staff / Key Researcher who are directly employed by the Research Organisation involvement in Project</t>
  </si>
  <si>
    <r>
      <t xml:space="preserve">No
Only considered as 
</t>
    </r>
    <r>
      <rPr>
        <b/>
        <sz val="11"/>
        <color theme="0"/>
        <rFont val="Arial"/>
        <family val="2"/>
      </rPr>
      <t>Staff In-Kind</t>
    </r>
  </si>
  <si>
    <t>Start Date</t>
  </si>
  <si>
    <t>For Entry Into the Application</t>
  </si>
  <si>
    <t>AMCRC</t>
  </si>
  <si>
    <t>Eligible for AMCRC cash matching?</t>
  </si>
  <si>
    <t>STAFF RESOURCES BUDGET - PAID FTE</t>
  </si>
  <si>
    <t>STAFF RESOURCES - PAID FTE</t>
  </si>
  <si>
    <t>STAFF RESOURCES BUDGET - PAID CASH</t>
  </si>
  <si>
    <t>STAFF RESOURCES BUDGET - IN-KIND FTE</t>
  </si>
  <si>
    <t>STAFF RESOURCES BUDGET - IN-KIND FTE VALUE</t>
  </si>
  <si>
    <t>STAFF RESOURCES - IN-KIND FTE</t>
  </si>
  <si>
    <t>STAFF RESOURCES - IN-KIND VALUE</t>
  </si>
  <si>
    <t>Quarterly Total</t>
  </si>
  <si>
    <t>Quarterly Total Research - Opex</t>
  </si>
  <si>
    <t>Financial Year Total Research - Opex</t>
  </si>
  <si>
    <t>Total Industry - Non staff In-kind</t>
  </si>
  <si>
    <t>Quarterly Total FTE</t>
  </si>
  <si>
    <t>Yearly Total FTE</t>
  </si>
  <si>
    <t>Spent at Research Partners</t>
  </si>
  <si>
    <t>End Date</t>
  </si>
  <si>
    <t>Days</t>
  </si>
  <si>
    <t>AMCRC Cash Contribution Request:</t>
  </si>
  <si>
    <t>Industry Cash Contribution:</t>
  </si>
  <si>
    <t>Total Staff In-kind Cash Value</t>
  </si>
  <si>
    <t>Total Non-Staff In-kind Cash Value</t>
  </si>
  <si>
    <t xml:space="preserve">Total Project Cash Value </t>
  </si>
  <si>
    <t>Total Project Staff In-Kind (FTE)</t>
  </si>
  <si>
    <t>Project Payment Schedule</t>
  </si>
  <si>
    <t>Payment amounts</t>
  </si>
  <si>
    <t>According to project budget and in line with Financial Terms (Schedule 1 - Item 3). Amounts may change as the project progress subject to actual spent and forecast.</t>
  </si>
  <si>
    <t>Payment Terms</t>
  </si>
  <si>
    <t>30 Days from the invoice date</t>
  </si>
  <si>
    <t>Planned Completion Date</t>
  </si>
  <si>
    <t>QUARTERLY BUDGET (ex GST)</t>
  </si>
  <si>
    <t>AMCRC to University payment schedule</t>
  </si>
  <si>
    <t>Project Cash Contributions</t>
  </si>
  <si>
    <t>Payment Description</t>
  </si>
  <si>
    <t>Invoice Issue &amp; Due date</t>
  </si>
  <si>
    <t>Amount (AUD)</t>
  </si>
  <si>
    <t>FY2026/27 Contributions</t>
  </si>
  <si>
    <t>The AMCRC will invoice the industry partner for cash contributions according to the schedule below</t>
  </si>
  <si>
    <t>Payment amount: According to project budget contributions profile, however may change as the project progress as subject to project financial forecast.</t>
  </si>
  <si>
    <t>Industry Partner 1 :</t>
  </si>
  <si>
    <t>Deliverable</t>
  </si>
  <si>
    <t>MRL (1-10)</t>
  </si>
  <si>
    <t>First payment 14 days if project start is within quarter</t>
  </si>
  <si>
    <t>Contributions</t>
  </si>
  <si>
    <t>CORE PROJECT PLAN</t>
  </si>
  <si>
    <t>Studentship</t>
  </si>
  <si>
    <t>POST GRADUATE STUDENTSHIPS - PAID CASH</t>
  </si>
  <si>
    <t>Total opex</t>
  </si>
  <si>
    <t>POST GRADUATE STUDENTSHIPS -FTE</t>
  </si>
  <si>
    <t>STUDENT RESOURCES - FTE</t>
  </si>
  <si>
    <t>POST GRADUATE STUDENTSHIPS - FTE</t>
  </si>
  <si>
    <t>STUDENT RESOURCES -FTE</t>
  </si>
  <si>
    <t>POST GRADUATE STUDENTSHIPS- PAID CASH</t>
  </si>
  <si>
    <t>STUDENT RESOURCES - PAID CASH</t>
  </si>
  <si>
    <t>PhD OPEX</t>
  </si>
  <si>
    <t>Studentship Opex</t>
  </si>
  <si>
    <t>N/A</t>
  </si>
  <si>
    <t>Student</t>
  </si>
  <si>
    <t>Total stipend</t>
  </si>
  <si>
    <t>Further Instructions PhD Studentships</t>
  </si>
  <si>
    <t>Under Student, select the student type (i.e. PhD or Master by Research), noting that space is allocated for up to two of each if required.
Enter FTE = 1 for PhD or Master by Research students for each quarter of enrolment. The PhD is entered for 14 quarters (3 years and 6 months)
Note: The scholarship is funded for three years, with a six‑month extension allowance included in the budget, to be approved by all project partners if required.</t>
  </si>
  <si>
    <t>PhD Top-Up</t>
  </si>
  <si>
    <t>Masters Top-Up</t>
  </si>
  <si>
    <t>Full PhD1</t>
  </si>
  <si>
    <t>Full PhD2</t>
  </si>
  <si>
    <t>Full Masters1</t>
  </si>
  <si>
    <t>Full Masters2</t>
  </si>
  <si>
    <t>Industry Participant</t>
  </si>
  <si>
    <t xml:space="preserve"> </t>
  </si>
  <si>
    <t>Details of Eligible OPEX Expenditure</t>
  </si>
  <si>
    <t>14 Days</t>
  </si>
  <si>
    <t>Issued:</t>
  </si>
  <si>
    <t>Due:</t>
  </si>
  <si>
    <t>Switch</t>
  </si>
  <si>
    <t>Calc</t>
  </si>
  <si>
    <t>Month No.</t>
  </si>
  <si>
    <t>Monthly Total FTE</t>
  </si>
  <si>
    <t>Numer of Months</t>
  </si>
  <si>
    <t>Fill out Start and End Date First</t>
  </si>
  <si>
    <t>Fill Out This Page First to Povide Months and Quarters in all other Sheets!</t>
  </si>
  <si>
    <t>Industry Partner Contribution  = 50%</t>
  </si>
  <si>
    <t>Version 1.0 June 2026</t>
  </si>
  <si>
    <t xml:space="preserve">Research Organisation </t>
  </si>
  <si>
    <t xml:space="preserve">Industry Partner </t>
  </si>
  <si>
    <t xml:space="preserve">Industry Partner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</si>
</sst>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-* #,##0_-;\-* #,##0_-;_-* &quot;-&quot;??_-;_-@_-"/>
    <numFmt numFmtId="166" formatCode="d/m/yyyy;@"/>
    <numFmt numFmtId="167" formatCode="[$-C09]d\ mmmm\ yyyy;@"/>
    <numFmt numFmtId="168" formatCode="&quot;$&quot;#,##0.00"/>
    <numFmt numFmtId="169" formatCode="&quot;$&quot;#,##0;[Red]&quot;$&quot;#,##0"/>
  </numFmts>
  <fonts count="6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0"/>
      <name val="Arial"/>
      <family val="2"/>
    </font>
    <font>
      <sz val="10"/>
      <color rgb="FF001D35"/>
      <name val="Helvetica Neue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8"/>
      <color theme="3"/>
      <name val="Cambria"/>
      <family val="2"/>
      <scheme val="maj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6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color rgb="FFFF0000"/>
      <name val="Arial"/>
      <family val="2"/>
    </font>
    <font>
      <sz val="1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60C3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/>
      <diagonal/>
    </border>
  </borders>
  <cellStyleXfs count="51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1" fillId="0" borderId="0"/>
  </cellStyleXfs>
  <cellXfs count="897">
    <xf numFmtId="0" fontId="0" fillId="0" borderId="0" xfId="0"/>
    <xf numFmtId="0" fontId="10" fillId="0" borderId="0" xfId="0" applyFont="1" applyProtection="1">
      <protection hidden="1"/>
    </xf>
    <xf numFmtId="0" fontId="20" fillId="0" borderId="0" xfId="0" applyFont="1" applyAlignment="1" applyProtection="1">
      <alignment horizontal="right" vertical="top" wrapText="1"/>
      <protection hidden="1"/>
    </xf>
    <xf numFmtId="0" fontId="14" fillId="0" borderId="0" xfId="0" applyFont="1" applyAlignment="1" applyProtection="1">
      <alignment horizontal="center"/>
      <protection hidden="1"/>
    </xf>
    <xf numFmtId="38" fontId="10" fillId="0" borderId="0" xfId="0" applyNumberFormat="1" applyFont="1" applyProtection="1">
      <protection hidden="1"/>
    </xf>
    <xf numFmtId="0" fontId="10" fillId="4" borderId="61" xfId="0" applyFont="1" applyFill="1" applyBorder="1" applyProtection="1">
      <protection hidden="1"/>
    </xf>
    <xf numFmtId="0" fontId="10" fillId="4" borderId="58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61" xfId="0" applyFont="1" applyBorder="1" applyProtection="1">
      <protection hidden="1"/>
    </xf>
    <xf numFmtId="0" fontId="37" fillId="5" borderId="54" xfId="0" applyFont="1" applyFill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4" fillId="0" borderId="63" xfId="0" applyFont="1" applyBorder="1" applyAlignment="1" applyProtection="1">
      <alignment horizontal="center"/>
      <protection hidden="1"/>
    </xf>
    <xf numFmtId="0" fontId="14" fillId="0" borderId="65" xfId="0" applyFont="1" applyBorder="1" applyAlignment="1" applyProtection="1">
      <alignment horizontal="center"/>
      <protection hidden="1"/>
    </xf>
    <xf numFmtId="0" fontId="14" fillId="0" borderId="66" xfId="0" applyFont="1" applyBorder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0" fontId="10" fillId="0" borderId="5" xfId="0" applyFont="1" applyBorder="1" applyProtection="1">
      <protection hidden="1"/>
    </xf>
    <xf numFmtId="0" fontId="12" fillId="4" borderId="57" xfId="0" applyFont="1" applyFill="1" applyBorder="1" applyAlignment="1" applyProtection="1">
      <alignment horizontal="center" wrapText="1"/>
      <protection locked="0"/>
    </xf>
    <xf numFmtId="0" fontId="12" fillId="4" borderId="57" xfId="0" applyFont="1" applyFill="1" applyBorder="1" applyAlignment="1" applyProtection="1">
      <alignment horizontal="left" wrapText="1"/>
      <protection locked="0"/>
    </xf>
    <xf numFmtId="166" fontId="12" fillId="4" borderId="57" xfId="0" applyNumberFormat="1" applyFont="1" applyFill="1" applyBorder="1" applyAlignment="1" applyProtection="1">
      <alignment horizontal="center" wrapText="1"/>
      <protection locked="0"/>
    </xf>
    <xf numFmtId="0" fontId="12" fillId="4" borderId="61" xfId="0" applyFont="1" applyFill="1" applyBorder="1" applyAlignment="1" applyProtection="1">
      <alignment horizontal="center" wrapText="1"/>
      <protection locked="0"/>
    </xf>
    <xf numFmtId="0" fontId="12" fillId="4" borderId="61" xfId="0" applyFont="1" applyFill="1" applyBorder="1" applyAlignment="1" applyProtection="1">
      <alignment horizontal="left" wrapText="1"/>
      <protection locked="0"/>
    </xf>
    <xf numFmtId="166" fontId="12" fillId="4" borderId="61" xfId="0" applyNumberFormat="1" applyFont="1" applyFill="1" applyBorder="1" applyAlignment="1" applyProtection="1">
      <alignment horizontal="center" wrapText="1"/>
      <protection locked="0"/>
    </xf>
    <xf numFmtId="0" fontId="12" fillId="4" borderId="58" xfId="0" applyFont="1" applyFill="1" applyBorder="1" applyAlignment="1" applyProtection="1">
      <alignment horizontal="center" wrapText="1"/>
      <protection locked="0"/>
    </xf>
    <xf numFmtId="0" fontId="12" fillId="4" borderId="58" xfId="0" applyFont="1" applyFill="1" applyBorder="1" applyAlignment="1" applyProtection="1">
      <alignment horizontal="left" wrapText="1"/>
      <protection locked="0"/>
    </xf>
    <xf numFmtId="166" fontId="12" fillId="4" borderId="58" xfId="0" applyNumberFormat="1" applyFont="1" applyFill="1" applyBorder="1" applyAlignment="1" applyProtection="1">
      <alignment horizontal="center" wrapText="1"/>
      <protection locked="0"/>
    </xf>
    <xf numFmtId="0" fontId="35" fillId="3" borderId="16" xfId="0" applyFont="1" applyFill="1" applyBorder="1" applyAlignment="1" applyProtection="1">
      <alignment horizontal="center" vertical="center" wrapText="1"/>
      <protection hidden="1"/>
    </xf>
    <xf numFmtId="165" fontId="23" fillId="2" borderId="4" xfId="1" applyNumberFormat="1" applyFont="1" applyFill="1" applyBorder="1" applyAlignment="1" applyProtection="1">
      <alignment horizontal="center" vertical="top" wrapText="1"/>
      <protection hidden="1"/>
    </xf>
    <xf numFmtId="165" fontId="10" fillId="0" borderId="0" xfId="0" applyNumberFormat="1" applyFont="1" applyProtection="1">
      <protection hidden="1"/>
    </xf>
    <xf numFmtId="165" fontId="24" fillId="0" borderId="0" xfId="1" applyNumberFormat="1" applyFont="1" applyFill="1" applyBorder="1" applyAlignment="1" applyProtection="1">
      <alignment horizontal="center" wrapText="1"/>
      <protection hidden="1"/>
    </xf>
    <xf numFmtId="0" fontId="33" fillId="0" borderId="0" xfId="0" applyFont="1" applyProtection="1">
      <protection hidden="1"/>
    </xf>
    <xf numFmtId="43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39" fontId="10" fillId="0" borderId="0" xfId="0" applyNumberFormat="1" applyFont="1" applyProtection="1">
      <protection hidden="1"/>
    </xf>
    <xf numFmtId="0" fontId="10" fillId="4" borderId="18" xfId="0" applyFont="1" applyFill="1" applyBorder="1" applyAlignment="1" applyProtection="1">
      <alignment vertical="top" wrapText="1"/>
      <protection locked="0"/>
    </xf>
    <xf numFmtId="0" fontId="10" fillId="6" borderId="32" xfId="0" applyFont="1" applyFill="1" applyBorder="1" applyProtection="1">
      <protection hidden="1"/>
    </xf>
    <xf numFmtId="165" fontId="23" fillId="6" borderId="33" xfId="1" applyNumberFormat="1" applyFont="1" applyFill="1" applyBorder="1" applyAlignment="1" applyProtection="1">
      <alignment wrapText="1"/>
      <protection hidden="1"/>
    </xf>
    <xf numFmtId="0" fontId="14" fillId="0" borderId="0" xfId="0" applyFont="1" applyAlignment="1" applyProtection="1">
      <alignment vertical="center"/>
      <protection hidden="1"/>
    </xf>
    <xf numFmtId="165" fontId="14" fillId="2" borderId="56" xfId="1" applyNumberFormat="1" applyFont="1" applyFill="1" applyBorder="1" applyAlignment="1" applyProtection="1">
      <alignment wrapText="1"/>
      <protection hidden="1"/>
    </xf>
    <xf numFmtId="0" fontId="24" fillId="0" borderId="0" xfId="0" applyFont="1" applyAlignment="1" applyProtection="1">
      <alignment horizontal="right"/>
      <protection hidden="1"/>
    </xf>
    <xf numFmtId="0" fontId="10" fillId="4" borderId="15" xfId="0" applyFont="1" applyFill="1" applyBorder="1" applyAlignment="1" applyProtection="1">
      <alignment wrapText="1"/>
      <protection locked="0"/>
    </xf>
    <xf numFmtId="165" fontId="23" fillId="4" borderId="5" xfId="1" applyNumberFormat="1" applyFont="1" applyFill="1" applyBorder="1" applyAlignment="1" applyProtection="1">
      <alignment wrapText="1"/>
      <protection locked="0"/>
    </xf>
    <xf numFmtId="0" fontId="10" fillId="4" borderId="35" xfId="0" applyFont="1" applyFill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right" vertical="top" wrapText="1"/>
      <protection hidden="1"/>
    </xf>
    <xf numFmtId="165" fontId="10" fillId="0" borderId="0" xfId="1" applyNumberFormat="1" applyFont="1" applyBorder="1" applyProtection="1">
      <protection hidden="1"/>
    </xf>
    <xf numFmtId="0" fontId="10" fillId="0" borderId="0" xfId="3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38" fontId="10" fillId="2" borderId="0" xfId="0" applyNumberFormat="1" applyFont="1" applyFill="1" applyProtection="1">
      <protection hidden="1"/>
    </xf>
    <xf numFmtId="0" fontId="26" fillId="0" borderId="0" xfId="0" applyFont="1" applyProtection="1"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16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3" fillId="0" borderId="19" xfId="0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vertical="top" wrapText="1"/>
      <protection hidden="1"/>
    </xf>
    <xf numFmtId="3" fontId="23" fillId="0" borderId="4" xfId="9" applyNumberFormat="1" applyFont="1" applyBorder="1" applyAlignment="1" applyProtection="1">
      <alignment wrapText="1"/>
      <protection hidden="1"/>
    </xf>
    <xf numFmtId="3" fontId="28" fillId="0" borderId="4" xfId="2" applyNumberFormat="1" applyFont="1" applyBorder="1" applyAlignment="1" applyProtection="1">
      <alignment wrapText="1"/>
      <protection hidden="1"/>
    </xf>
    <xf numFmtId="9" fontId="28" fillId="0" borderId="19" xfId="2" applyNumberFormat="1" applyFont="1" applyBorder="1" applyAlignment="1" applyProtection="1">
      <alignment horizontal="center" wrapText="1"/>
      <protection hidden="1"/>
    </xf>
    <xf numFmtId="0" fontId="26" fillId="0" borderId="0" xfId="4" applyFont="1" applyFill="1" applyProtection="1">
      <protection hidden="1"/>
    </xf>
    <xf numFmtId="3" fontId="23" fillId="0" borderId="4" xfId="2" applyNumberFormat="1" applyFont="1" applyBorder="1" applyAlignment="1" applyProtection="1">
      <alignment wrapText="1"/>
      <protection hidden="1"/>
    </xf>
    <xf numFmtId="3" fontId="28" fillId="2" borderId="5" xfId="2" applyNumberFormat="1" applyFont="1" applyFill="1" applyBorder="1" applyAlignment="1" applyProtection="1">
      <alignment wrapText="1"/>
      <protection hidden="1"/>
    </xf>
    <xf numFmtId="9" fontId="28" fillId="2" borderId="16" xfId="2" applyNumberFormat="1" applyFont="1" applyFill="1" applyBorder="1" applyAlignment="1" applyProtection="1">
      <alignment horizontal="center" wrapText="1"/>
      <protection hidden="1"/>
    </xf>
    <xf numFmtId="3" fontId="23" fillId="0" borderId="1" xfId="0" applyNumberFormat="1" applyFont="1" applyBorder="1" applyAlignment="1" applyProtection="1">
      <alignment wrapText="1"/>
      <protection hidden="1"/>
    </xf>
    <xf numFmtId="9" fontId="28" fillId="0" borderId="26" xfId="0" applyNumberFormat="1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horizontal="left" vertical="top"/>
      <protection hidden="1"/>
    </xf>
    <xf numFmtId="3" fontId="23" fillId="0" borderId="4" xfId="0" applyNumberFormat="1" applyFont="1" applyBorder="1" applyProtection="1">
      <protection hidden="1"/>
    </xf>
    <xf numFmtId="9" fontId="28" fillId="0" borderId="19" xfId="2" applyNumberFormat="1" applyFont="1" applyBorder="1" applyAlignment="1" applyProtection="1">
      <alignment horizontal="center"/>
      <protection hidden="1"/>
    </xf>
    <xf numFmtId="3" fontId="14" fillId="2" borderId="5" xfId="2" applyNumberFormat="1" applyFont="1" applyFill="1" applyBorder="1" applyAlignment="1" applyProtection="1">
      <alignment wrapText="1"/>
      <protection hidden="1"/>
    </xf>
    <xf numFmtId="9" fontId="14" fillId="2" borderId="16" xfId="2" applyNumberFormat="1" applyFont="1" applyFill="1" applyBorder="1" applyAlignment="1" applyProtection="1">
      <alignment horizontal="center" wrapText="1"/>
      <protection hidden="1"/>
    </xf>
    <xf numFmtId="0" fontId="28" fillId="0" borderId="38" xfId="0" applyFont="1" applyBorder="1" applyAlignment="1" applyProtection="1">
      <alignment vertical="top"/>
      <protection hidden="1"/>
    </xf>
    <xf numFmtId="0" fontId="28" fillId="0" borderId="7" xfId="0" applyFont="1" applyBorder="1" applyAlignment="1" applyProtection="1">
      <alignment vertical="top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8" fillId="0" borderId="26" xfId="0" applyFont="1" applyBorder="1" applyAlignment="1" applyProtection="1">
      <alignment horizontal="center" wrapText="1"/>
      <protection hidden="1"/>
    </xf>
    <xf numFmtId="43" fontId="23" fillId="0" borderId="4" xfId="0" applyNumberFormat="1" applyFont="1" applyBorder="1" applyAlignment="1" applyProtection="1">
      <alignment horizontal="center"/>
      <protection hidden="1"/>
    </xf>
    <xf numFmtId="43" fontId="14" fillId="2" borderId="23" xfId="2" applyFont="1" applyFill="1" applyBorder="1" applyAlignment="1" applyProtection="1">
      <alignment horizontal="center"/>
      <protection hidden="1"/>
    </xf>
    <xf numFmtId="0" fontId="27" fillId="0" borderId="52" xfId="0" applyFont="1" applyBorder="1" applyAlignment="1" applyProtection="1">
      <alignment vertical="top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4" fillId="0" borderId="26" xfId="0" applyFont="1" applyBorder="1" applyAlignment="1" applyProtection="1">
      <alignment horizontal="center" vertical="top" wrapText="1"/>
      <protection hidden="1"/>
    </xf>
    <xf numFmtId="0" fontId="10" fillId="0" borderId="38" xfId="0" applyFont="1" applyBorder="1" applyProtection="1">
      <protection hidden="1"/>
    </xf>
    <xf numFmtId="0" fontId="10" fillId="0" borderId="7" xfId="0" applyFont="1" applyBorder="1" applyProtection="1">
      <protection hidden="1"/>
    </xf>
    <xf numFmtId="0" fontId="28" fillId="0" borderId="38" xfId="0" applyFont="1" applyBorder="1" applyProtection="1">
      <protection hidden="1"/>
    </xf>
    <xf numFmtId="3" fontId="14" fillId="2" borderId="23" xfId="2" applyNumberFormat="1" applyFont="1" applyFill="1" applyBorder="1" applyAlignment="1" applyProtection="1">
      <protection hidden="1"/>
    </xf>
    <xf numFmtId="9" fontId="14" fillId="2" borderId="24" xfId="2" applyNumberFormat="1" applyFont="1" applyFill="1" applyBorder="1" applyAlignment="1" applyProtection="1">
      <alignment horizontal="center"/>
      <protection hidden="1"/>
    </xf>
    <xf numFmtId="165" fontId="26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 wrapText="1"/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/>
    <xf numFmtId="0" fontId="15" fillId="0" borderId="0" xfId="0" applyFont="1" applyAlignment="1" applyProtection="1">
      <alignment horizontal="right"/>
      <protection hidden="1"/>
    </xf>
    <xf numFmtId="2" fontId="3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64" xfId="0" applyFont="1" applyBorder="1" applyAlignment="1" applyProtection="1">
      <alignment horizontal="left" wrapText="1"/>
      <protection hidden="1"/>
    </xf>
    <xf numFmtId="0" fontId="10" fillId="0" borderId="37" xfId="0" applyFont="1" applyBorder="1" applyAlignment="1" applyProtection="1">
      <alignment vertical="center"/>
      <protection hidden="1"/>
    </xf>
    <xf numFmtId="43" fontId="14" fillId="0" borderId="0" xfId="1" applyFont="1" applyFill="1" applyBorder="1" applyAlignment="1" applyProtection="1">
      <alignment horizontal="center" wrapText="1"/>
      <protection hidden="1"/>
    </xf>
    <xf numFmtId="165" fontId="14" fillId="0" borderId="0" xfId="1" applyNumberFormat="1" applyFont="1" applyFill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right" wrapText="1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40" fontId="39" fillId="0" borderId="0" xfId="0" applyNumberFormat="1" applyFont="1" applyProtection="1">
      <protection hidden="1"/>
    </xf>
    <xf numFmtId="40" fontId="0" fillId="0" borderId="0" xfId="0" applyNumberFormat="1" applyProtection="1"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0" fillId="8" borderId="32" xfId="0" applyFont="1" applyFill="1" applyBorder="1" applyProtection="1">
      <protection hidden="1"/>
    </xf>
    <xf numFmtId="0" fontId="10" fillId="8" borderId="33" xfId="0" applyFont="1" applyFill="1" applyBorder="1" applyProtection="1">
      <protection hidden="1"/>
    </xf>
    <xf numFmtId="0" fontId="10" fillId="8" borderId="34" xfId="0" applyFont="1" applyFill="1" applyBorder="1" applyAlignment="1" applyProtection="1">
      <alignment horizontal="center" wrapText="1"/>
      <protection hidden="1"/>
    </xf>
    <xf numFmtId="0" fontId="10" fillId="8" borderId="15" xfId="0" applyFont="1" applyFill="1" applyBorder="1" applyProtection="1">
      <protection hidden="1"/>
    </xf>
    <xf numFmtId="0" fontId="10" fillId="8" borderId="5" xfId="0" applyFont="1" applyFill="1" applyBorder="1" applyProtection="1">
      <protection hidden="1"/>
    </xf>
    <xf numFmtId="0" fontId="10" fillId="8" borderId="16" xfId="0" applyFont="1" applyFill="1" applyBorder="1" applyAlignment="1" applyProtection="1">
      <alignment horizontal="center"/>
      <protection hidden="1"/>
    </xf>
    <xf numFmtId="0" fontId="16" fillId="7" borderId="46" xfId="0" applyFont="1" applyFill="1" applyBorder="1" applyProtection="1">
      <protection hidden="1"/>
    </xf>
    <xf numFmtId="0" fontId="16" fillId="7" borderId="48" xfId="0" applyFont="1" applyFill="1" applyBorder="1" applyProtection="1">
      <protection hidden="1"/>
    </xf>
    <xf numFmtId="0" fontId="37" fillId="7" borderId="57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 wrapText="1"/>
      <protection locked="0"/>
    </xf>
    <xf numFmtId="0" fontId="12" fillId="4" borderId="55" xfId="0" applyFont="1" applyFill="1" applyBorder="1" applyAlignment="1" applyProtection="1">
      <alignment horizontal="center" wrapText="1"/>
      <protection locked="0"/>
    </xf>
    <xf numFmtId="0" fontId="10" fillId="4" borderId="71" xfId="0" applyFont="1" applyFill="1" applyBorder="1" applyProtection="1">
      <protection hidden="1"/>
    </xf>
    <xf numFmtId="0" fontId="10" fillId="4" borderId="63" xfId="0" applyFont="1" applyFill="1" applyBorder="1" applyAlignment="1" applyProtection="1">
      <alignment vertical="top" wrapText="1"/>
      <protection locked="0"/>
    </xf>
    <xf numFmtId="165" fontId="23" fillId="2" borderId="65" xfId="1" applyNumberFormat="1" applyFont="1" applyFill="1" applyBorder="1" applyAlignment="1" applyProtection="1">
      <alignment horizontal="center" vertical="top" wrapText="1"/>
      <protection hidden="1"/>
    </xf>
    <xf numFmtId="167" fontId="10" fillId="4" borderId="11" xfId="0" applyNumberFormat="1" applyFont="1" applyFill="1" applyBorder="1" applyAlignment="1" applyProtection="1">
      <alignment horizontal="left" vertical="center"/>
      <protection locked="0"/>
    </xf>
    <xf numFmtId="0" fontId="10" fillId="2" borderId="54" xfId="0" applyFont="1" applyFill="1" applyBorder="1" applyProtection="1">
      <protection hidden="1"/>
    </xf>
    <xf numFmtId="0" fontId="10" fillId="2" borderId="50" xfId="0" applyFont="1" applyFill="1" applyBorder="1" applyAlignment="1" applyProtection="1">
      <alignment horizontal="left" vertical="top"/>
      <protection hidden="1"/>
    </xf>
    <xf numFmtId="0" fontId="12" fillId="4" borderId="39" xfId="0" applyFont="1" applyFill="1" applyBorder="1" applyProtection="1">
      <protection hidden="1"/>
    </xf>
    <xf numFmtId="0" fontId="12" fillId="4" borderId="40" xfId="0" applyFont="1" applyFill="1" applyBorder="1" applyProtection="1">
      <protection hidden="1"/>
    </xf>
    <xf numFmtId="0" fontId="10" fillId="4" borderId="40" xfId="0" applyFont="1" applyFill="1" applyBorder="1" applyProtection="1">
      <protection hidden="1"/>
    </xf>
    <xf numFmtId="0" fontId="10" fillId="4" borderId="49" xfId="0" applyFont="1" applyFill="1" applyBorder="1" applyProtection="1">
      <protection hidden="1"/>
    </xf>
    <xf numFmtId="0" fontId="12" fillId="4" borderId="42" xfId="0" applyFont="1" applyFill="1" applyBorder="1" applyProtection="1">
      <protection hidden="1"/>
    </xf>
    <xf numFmtId="0" fontId="12" fillId="4" borderId="43" xfId="0" applyFont="1" applyFill="1" applyBorder="1" applyProtection="1">
      <protection hidden="1"/>
    </xf>
    <xf numFmtId="0" fontId="10" fillId="4" borderId="43" xfId="0" applyFont="1" applyFill="1" applyBorder="1" applyProtection="1">
      <protection hidden="1"/>
    </xf>
    <xf numFmtId="0" fontId="10" fillId="4" borderId="51" xfId="0" applyFont="1" applyFill="1" applyBorder="1" applyProtection="1">
      <protection hidden="1"/>
    </xf>
    <xf numFmtId="0" fontId="30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165" fontId="14" fillId="0" borderId="0" xfId="1" applyNumberFormat="1" applyFont="1" applyFill="1" applyBorder="1" applyAlignment="1" applyProtection="1"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41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8" fillId="2" borderId="20" xfId="0" applyFont="1" applyFill="1" applyBorder="1" applyAlignment="1" applyProtection="1">
      <alignment vertical="top" wrapText="1"/>
      <protection hidden="1"/>
    </xf>
    <xf numFmtId="0" fontId="14" fillId="2" borderId="21" xfId="0" applyFont="1" applyFill="1" applyBorder="1" applyProtection="1">
      <protection hidden="1"/>
    </xf>
    <xf numFmtId="9" fontId="28" fillId="0" borderId="73" xfId="6" applyNumberFormat="1" applyFont="1" applyBorder="1" applyAlignment="1" applyProtection="1">
      <alignment horizontal="center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2" borderId="17" xfId="0" applyFont="1" applyFill="1" applyBorder="1" applyAlignment="1" applyProtection="1">
      <alignment vertical="top" wrapText="1"/>
      <protection hidden="1"/>
    </xf>
    <xf numFmtId="0" fontId="14" fillId="2" borderId="3" xfId="0" applyFont="1" applyFill="1" applyBorder="1" applyProtection="1">
      <protection hidden="1"/>
    </xf>
    <xf numFmtId="43" fontId="14" fillId="2" borderId="5" xfId="2" applyFont="1" applyFill="1" applyBorder="1" applyAlignment="1" applyProtection="1">
      <alignment horizontal="center"/>
      <protection hidden="1"/>
    </xf>
    <xf numFmtId="9" fontId="28" fillId="0" borderId="10" xfId="6" applyNumberFormat="1" applyFont="1" applyBorder="1" applyAlignment="1" applyProtection="1">
      <alignment horizontal="center"/>
      <protection hidden="1"/>
    </xf>
    <xf numFmtId="1" fontId="12" fillId="4" borderId="57" xfId="0" applyNumberFormat="1" applyFont="1" applyFill="1" applyBorder="1" applyAlignment="1" applyProtection="1">
      <alignment horizontal="center" wrapText="1"/>
      <protection locked="0"/>
    </xf>
    <xf numFmtId="1" fontId="12" fillId="4" borderId="61" xfId="0" applyNumberFormat="1" applyFont="1" applyFill="1" applyBorder="1" applyAlignment="1" applyProtection="1">
      <alignment horizontal="center" wrapText="1"/>
      <protection locked="0"/>
    </xf>
    <xf numFmtId="1" fontId="12" fillId="4" borderId="58" xfId="0" applyNumberFormat="1" applyFont="1" applyFill="1" applyBorder="1" applyAlignment="1" applyProtection="1">
      <alignment horizontal="center" wrapText="1"/>
      <protection locked="0"/>
    </xf>
    <xf numFmtId="0" fontId="12" fillId="9" borderId="30" xfId="0" applyFont="1" applyFill="1" applyBorder="1" applyAlignment="1" applyProtection="1">
      <alignment vertical="center" wrapText="1"/>
      <protection hidden="1"/>
    </xf>
    <xf numFmtId="0" fontId="12" fillId="9" borderId="15" xfId="0" applyFont="1" applyFill="1" applyBorder="1" applyAlignment="1" applyProtection="1">
      <alignment vertical="center" wrapText="1"/>
      <protection hidden="1"/>
    </xf>
    <xf numFmtId="0" fontId="12" fillId="9" borderId="35" xfId="0" applyFont="1" applyFill="1" applyBorder="1" applyAlignment="1" applyProtection="1">
      <alignment vertical="center" wrapText="1"/>
      <protection hidden="1"/>
    </xf>
    <xf numFmtId="0" fontId="13" fillId="10" borderId="31" xfId="0" applyFont="1" applyFill="1" applyBorder="1" applyAlignment="1" applyProtection="1">
      <alignment horizontal="center" vertical="center"/>
      <protection hidden="1"/>
    </xf>
    <xf numFmtId="0" fontId="13" fillId="10" borderId="16" xfId="0" applyFont="1" applyFill="1" applyBorder="1" applyAlignment="1" applyProtection="1">
      <alignment horizontal="center" vertical="center"/>
      <protection hidden="1"/>
    </xf>
    <xf numFmtId="0" fontId="38" fillId="11" borderId="16" xfId="0" applyFont="1" applyFill="1" applyBorder="1" applyAlignment="1" applyProtection="1">
      <alignment horizontal="center" vertical="center" wrapText="1"/>
      <protection hidden="1"/>
    </xf>
    <xf numFmtId="0" fontId="38" fillId="11" borderId="24" xfId="0" applyFont="1" applyFill="1" applyBorder="1" applyAlignment="1" applyProtection="1">
      <alignment horizontal="center" vertical="center" wrapText="1"/>
      <protection hidden="1"/>
    </xf>
    <xf numFmtId="0" fontId="42" fillId="4" borderId="70" xfId="0" applyFont="1" applyFill="1" applyBorder="1" applyAlignment="1" applyProtection="1">
      <alignment horizontal="center" vertical="center" wrapText="1"/>
      <protection hidden="1"/>
    </xf>
    <xf numFmtId="0" fontId="37" fillId="7" borderId="48" xfId="0" applyFont="1" applyFill="1" applyBorder="1" applyAlignment="1" applyProtection="1">
      <alignment horizontal="center" vertical="center" wrapText="1"/>
      <protection hidden="1"/>
    </xf>
    <xf numFmtId="0" fontId="37" fillId="7" borderId="47" xfId="0" applyFont="1" applyFill="1" applyBorder="1" applyAlignment="1" applyProtection="1">
      <alignment horizontal="center" wrapText="1"/>
      <protection hidden="1"/>
    </xf>
    <xf numFmtId="0" fontId="19" fillId="7" borderId="53" xfId="0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35" fillId="3" borderId="68" xfId="0" applyFont="1" applyFill="1" applyBorder="1" applyAlignment="1" applyProtection="1">
      <alignment horizontal="center" vertical="center" wrapText="1"/>
      <protection hidden="1"/>
    </xf>
    <xf numFmtId="0" fontId="35" fillId="3" borderId="9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31" xfId="0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 applyProtection="1">
      <protection hidden="1"/>
    </xf>
    <xf numFmtId="0" fontId="34" fillId="3" borderId="49" xfId="0" applyFont="1" applyFill="1" applyBorder="1" applyAlignment="1" applyProtection="1">
      <alignment horizontal="center" vertical="center" wrapText="1"/>
      <protection hidden="1"/>
    </xf>
    <xf numFmtId="165" fontId="32" fillId="4" borderId="66" xfId="5" applyNumberFormat="1" applyFont="1" applyFill="1" applyBorder="1" applyAlignment="1" applyProtection="1">
      <alignment horizontal="center" vertical="top" wrapText="1"/>
      <protection locked="0"/>
    </xf>
    <xf numFmtId="165" fontId="32" fillId="4" borderId="19" xfId="5" applyNumberFormat="1" applyFont="1" applyFill="1" applyBorder="1" applyAlignment="1" applyProtection="1">
      <alignment horizontal="center" vertical="top" wrapText="1"/>
      <protection locked="0"/>
    </xf>
    <xf numFmtId="0" fontId="35" fillId="3" borderId="62" xfId="0" applyFont="1" applyFill="1" applyBorder="1" applyAlignment="1" applyProtection="1">
      <alignment horizontal="center" vertical="center" wrapText="1"/>
      <protection hidden="1"/>
    </xf>
    <xf numFmtId="0" fontId="35" fillId="3" borderId="67" xfId="0" applyFont="1" applyFill="1" applyBorder="1" applyAlignment="1" applyProtection="1">
      <alignment horizontal="center" vertical="center" wrapText="1"/>
      <protection hidden="1"/>
    </xf>
    <xf numFmtId="0" fontId="35" fillId="3" borderId="35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74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35" fillId="3" borderId="10" xfId="0" applyFont="1" applyFill="1" applyBorder="1" applyAlignment="1" applyProtection="1">
      <alignment horizontal="center" vertical="center" wrapText="1"/>
      <protection hidden="1"/>
    </xf>
    <xf numFmtId="165" fontId="14" fillId="2" borderId="37" xfId="1" applyNumberFormat="1" applyFont="1" applyFill="1" applyBorder="1" applyAlignment="1" applyProtection="1">
      <alignment horizontal="center" wrapText="1"/>
      <protection hidden="1"/>
    </xf>
    <xf numFmtId="165" fontId="23" fillId="2" borderId="63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8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64" xfId="1" applyNumberFormat="1" applyFont="1" applyFill="1" applyBorder="1" applyAlignment="1" applyProtection="1">
      <alignment horizontal="center" wrapText="1"/>
      <protection hidden="1"/>
    </xf>
    <xf numFmtId="165" fontId="14" fillId="2" borderId="44" xfId="1" applyNumberFormat="1" applyFont="1" applyFill="1" applyBorder="1" applyAlignment="1" applyProtection="1">
      <alignment horizontal="center" wrapText="1"/>
      <protection hidden="1"/>
    </xf>
    <xf numFmtId="165" fontId="23" fillId="2" borderId="64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7" xfId="1" applyNumberFormat="1" applyFont="1" applyFill="1" applyBorder="1" applyAlignment="1" applyProtection="1">
      <alignment horizontal="center" vertical="top" wrapText="1"/>
      <protection hidden="1"/>
    </xf>
    <xf numFmtId="43" fontId="28" fillId="2" borderId="53" xfId="1" applyFont="1" applyFill="1" applyBorder="1" applyAlignment="1" applyProtection="1">
      <alignment horizontal="center" vertical="top" wrapText="1"/>
      <protection hidden="1"/>
    </xf>
    <xf numFmtId="43" fontId="28" fillId="2" borderId="54" xfId="1" applyFont="1" applyFill="1" applyBorder="1" applyAlignment="1" applyProtection="1">
      <alignment horizontal="center" vertical="top" wrapText="1"/>
      <protection hidden="1"/>
    </xf>
    <xf numFmtId="43" fontId="28" fillId="2" borderId="55" xfId="1" applyFont="1" applyFill="1" applyBorder="1" applyAlignment="1" applyProtection="1">
      <alignment horizontal="center" vertical="top" wrapText="1"/>
      <protection hidden="1"/>
    </xf>
    <xf numFmtId="43" fontId="28" fillId="2" borderId="70" xfId="1" applyFont="1" applyFill="1" applyBorder="1" applyAlignment="1" applyProtection="1">
      <alignment horizontal="center" vertical="top" wrapText="1"/>
      <protection hidden="1"/>
    </xf>
    <xf numFmtId="43" fontId="14" fillId="2" borderId="27" xfId="1" applyFont="1" applyFill="1" applyBorder="1" applyAlignment="1" applyProtection="1">
      <alignment horizontal="center" wrapText="1"/>
      <protection hidden="1"/>
    </xf>
    <xf numFmtId="43" fontId="14" fillId="2" borderId="47" xfId="1" applyFont="1" applyFill="1" applyBorder="1" applyAlignment="1" applyProtection="1">
      <alignment horizontal="center" wrapText="1"/>
      <protection hidden="1"/>
    </xf>
    <xf numFmtId="43" fontId="14" fillId="2" borderId="75" xfId="1" applyFont="1" applyFill="1" applyBorder="1" applyAlignment="1" applyProtection="1">
      <alignment horizontal="center" wrapText="1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14" fillId="0" borderId="57" xfId="0" applyFont="1" applyBorder="1" applyProtection="1">
      <protection hidden="1"/>
    </xf>
    <xf numFmtId="0" fontId="28" fillId="0" borderId="40" xfId="0" applyFont="1" applyBorder="1" applyAlignment="1" applyProtection="1">
      <alignment horizontal="center" vertical="top" wrapText="1"/>
      <protection hidden="1"/>
    </xf>
    <xf numFmtId="165" fontId="23" fillId="0" borderId="25" xfId="1" applyNumberFormat="1" applyFont="1" applyBorder="1" applyAlignment="1" applyProtection="1">
      <alignment vertical="top"/>
      <protection hidden="1"/>
    </xf>
    <xf numFmtId="165" fontId="23" fillId="0" borderId="1" xfId="1" applyNumberFormat="1" applyFont="1" applyBorder="1" applyAlignment="1" applyProtection="1">
      <alignment vertical="top"/>
      <protection hidden="1"/>
    </xf>
    <xf numFmtId="38" fontId="22" fillId="4" borderId="30" xfId="6" applyNumberFormat="1" applyFont="1" applyFill="1" applyBorder="1" applyAlignment="1" applyProtection="1">
      <alignment horizontal="right"/>
      <protection locked="0"/>
    </xf>
    <xf numFmtId="0" fontId="11" fillId="2" borderId="57" xfId="0" applyFont="1" applyFill="1" applyBorder="1" applyAlignment="1" applyProtection="1">
      <alignment horizontal="center" vertical="center"/>
      <protection hidden="1"/>
    </xf>
    <xf numFmtId="0" fontId="11" fillId="2" borderId="58" xfId="0" applyFont="1" applyFill="1" applyBorder="1" applyAlignment="1" applyProtection="1">
      <alignment horizontal="center" vertical="center" wrapText="1"/>
      <protection hidden="1"/>
    </xf>
    <xf numFmtId="38" fontId="28" fillId="2" borderId="61" xfId="1" applyNumberFormat="1" applyFont="1" applyFill="1" applyBorder="1" applyAlignment="1" applyProtection="1">
      <alignment horizontal="right" wrapText="1"/>
    </xf>
    <xf numFmtId="0" fontId="22" fillId="4" borderId="10" xfId="7" applyFont="1" applyFill="1" applyBorder="1" applyAlignment="1" applyProtection="1">
      <alignment horizontal="left"/>
      <protection locked="0"/>
    </xf>
    <xf numFmtId="38" fontId="28" fillId="2" borderId="60" xfId="1" applyNumberFormat="1" applyFont="1" applyFill="1" applyBorder="1" applyAlignment="1" applyProtection="1">
      <alignment horizontal="right" wrapText="1"/>
      <protection hidden="1"/>
    </xf>
    <xf numFmtId="38" fontId="28" fillId="2" borderId="61" xfId="1" applyNumberFormat="1" applyFont="1" applyFill="1" applyBorder="1" applyAlignment="1" applyProtection="1">
      <alignment horizontal="right" wrapText="1"/>
      <protection hidden="1"/>
    </xf>
    <xf numFmtId="38" fontId="14" fillId="2" borderId="55" xfId="1" applyNumberFormat="1" applyFont="1" applyFill="1" applyBorder="1" applyAlignment="1" applyProtection="1">
      <alignment horizontal="right" wrapText="1"/>
      <protection hidden="1"/>
    </xf>
    <xf numFmtId="38" fontId="28" fillId="2" borderId="71" xfId="1" applyNumberFormat="1" applyFont="1" applyFill="1" applyBorder="1" applyAlignment="1" applyProtection="1">
      <alignment horizontal="right" wrapText="1"/>
    </xf>
    <xf numFmtId="38" fontId="14" fillId="2" borderId="48" xfId="1" applyNumberFormat="1" applyFont="1" applyFill="1" applyBorder="1" applyAlignment="1" applyProtection="1">
      <alignment horizontal="right" wrapText="1"/>
      <protection hidden="1"/>
    </xf>
    <xf numFmtId="38" fontId="14" fillId="2" borderId="47" xfId="1" applyNumberFormat="1" applyFont="1" applyFill="1" applyBorder="1" applyAlignment="1" applyProtection="1">
      <alignment horizontal="right" wrapText="1"/>
      <protection hidden="1"/>
    </xf>
    <xf numFmtId="38" fontId="14" fillId="2" borderId="76" xfId="1" applyNumberFormat="1" applyFont="1" applyFill="1" applyBorder="1" applyAlignment="1" applyProtection="1">
      <alignment horizontal="right" wrapText="1"/>
      <protection hidden="1"/>
    </xf>
    <xf numFmtId="38" fontId="14" fillId="2" borderId="46" xfId="1" applyNumberFormat="1" applyFont="1" applyFill="1" applyBorder="1" applyAlignment="1" applyProtection="1">
      <alignment horizontal="right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38" fontId="14" fillId="2" borderId="70" xfId="1" applyNumberFormat="1" applyFont="1" applyFill="1" applyBorder="1" applyAlignment="1" applyProtection="1">
      <alignment horizontal="right" wrapText="1"/>
    </xf>
    <xf numFmtId="38" fontId="14" fillId="2" borderId="70" xfId="1" applyNumberFormat="1" applyFont="1" applyFill="1" applyBorder="1" applyAlignment="1" applyProtection="1">
      <alignment horizontal="right" wrapText="1"/>
      <protection hidden="1"/>
    </xf>
    <xf numFmtId="0" fontId="10" fillId="6" borderId="34" xfId="0" applyFont="1" applyFill="1" applyBorder="1" applyAlignment="1" applyProtection="1">
      <alignment wrapText="1"/>
      <protection hidden="1"/>
    </xf>
    <xf numFmtId="0" fontId="10" fillId="4" borderId="16" xfId="0" applyFont="1" applyFill="1" applyBorder="1" applyAlignment="1" applyProtection="1">
      <alignment wrapText="1"/>
      <protection locked="0"/>
    </xf>
    <xf numFmtId="0" fontId="10" fillId="4" borderId="24" xfId="0" applyFont="1" applyFill="1" applyBorder="1" applyAlignment="1" applyProtection="1">
      <alignment wrapText="1"/>
      <protection locked="0"/>
    </xf>
    <xf numFmtId="165" fontId="23" fillId="6" borderId="32" xfId="1" applyNumberFormat="1" applyFont="1" applyFill="1" applyBorder="1" applyAlignment="1" applyProtection="1">
      <alignment wrapText="1"/>
      <protection hidden="1"/>
    </xf>
    <xf numFmtId="165" fontId="23" fillId="4" borderId="17" xfId="1" applyNumberFormat="1" applyFont="1" applyFill="1" applyBorder="1" applyAlignment="1" applyProtection="1">
      <alignment wrapText="1"/>
      <protection locked="0"/>
    </xf>
    <xf numFmtId="165" fontId="14" fillId="2" borderId="42" xfId="1" applyNumberFormat="1" applyFont="1" applyFill="1" applyBorder="1" applyAlignment="1" applyProtection="1">
      <alignment wrapText="1"/>
      <protection hidden="1"/>
    </xf>
    <xf numFmtId="165" fontId="14" fillId="6" borderId="14" xfId="1" applyNumberFormat="1" applyFont="1" applyFill="1" applyBorder="1" applyAlignment="1" applyProtection="1">
      <alignment wrapText="1"/>
      <protection hidden="1"/>
    </xf>
    <xf numFmtId="165" fontId="14" fillId="2" borderId="10" xfId="1" applyNumberFormat="1" applyFont="1" applyFill="1" applyBorder="1" applyAlignment="1" applyProtection="1">
      <alignment wrapText="1"/>
      <protection hidden="1"/>
    </xf>
    <xf numFmtId="165" fontId="14" fillId="2" borderId="73" xfId="1" applyNumberFormat="1" applyFont="1" applyFill="1" applyBorder="1" applyAlignment="1" applyProtection="1">
      <alignment wrapText="1"/>
      <protection hidden="1"/>
    </xf>
    <xf numFmtId="165" fontId="14" fillId="2" borderId="51" xfId="1" applyNumberFormat="1" applyFont="1" applyFill="1" applyBorder="1" applyAlignment="1" applyProtection="1">
      <alignment wrapText="1"/>
      <protection hidden="1"/>
    </xf>
    <xf numFmtId="0" fontId="47" fillId="0" borderId="0" xfId="0" applyFont="1" applyProtection="1">
      <protection hidden="1"/>
    </xf>
    <xf numFmtId="0" fontId="18" fillId="0" borderId="0" xfId="0" applyFont="1" applyProtection="1">
      <protection hidden="1"/>
    </xf>
    <xf numFmtId="14" fontId="48" fillId="0" borderId="0" xfId="0" applyNumberFormat="1" applyFont="1"/>
    <xf numFmtId="165" fontId="19" fillId="7" borderId="63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40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66" xfId="1" applyNumberFormat="1" applyFont="1" applyFill="1" applyBorder="1" applyAlignment="1" applyProtection="1">
      <alignment horizontal="center" vertical="top"/>
      <protection hidden="1"/>
    </xf>
    <xf numFmtId="14" fontId="12" fillId="4" borderId="12" xfId="0" applyNumberFormat="1" applyFont="1" applyFill="1" applyBorder="1" applyAlignment="1" applyProtection="1">
      <alignment horizontal="center" wrapText="1"/>
      <protection locked="0"/>
    </xf>
    <xf numFmtId="14" fontId="12" fillId="4" borderId="17" xfId="0" applyNumberFormat="1" applyFont="1" applyFill="1" applyBorder="1" applyAlignment="1" applyProtection="1">
      <alignment horizontal="center" wrapText="1"/>
      <protection locked="0"/>
    </xf>
    <xf numFmtId="14" fontId="12" fillId="4" borderId="20" xfId="0" applyNumberFormat="1" applyFont="1" applyFill="1" applyBorder="1" applyAlignment="1" applyProtection="1">
      <alignment horizontal="center" wrapText="1"/>
      <protection locked="0"/>
    </xf>
    <xf numFmtId="14" fontId="12" fillId="4" borderId="57" xfId="0" applyNumberFormat="1" applyFont="1" applyFill="1" applyBorder="1" applyAlignment="1" applyProtection="1">
      <alignment horizontal="center" wrapText="1"/>
      <protection locked="0"/>
    </xf>
    <xf numFmtId="14" fontId="12" fillId="4" borderId="61" xfId="0" applyNumberFormat="1" applyFont="1" applyFill="1" applyBorder="1" applyAlignment="1" applyProtection="1">
      <alignment horizontal="center" wrapText="1"/>
      <protection locked="0"/>
    </xf>
    <xf numFmtId="14" fontId="12" fillId="4" borderId="58" xfId="0" applyNumberFormat="1" applyFont="1" applyFill="1" applyBorder="1" applyAlignment="1" applyProtection="1">
      <alignment horizontal="center" wrapText="1"/>
      <protection locked="0"/>
    </xf>
    <xf numFmtId="0" fontId="19" fillId="7" borderId="39" xfId="0" applyFont="1" applyFill="1" applyBorder="1" applyAlignment="1" applyProtection="1">
      <alignment horizontal="center" vertical="center" wrapText="1"/>
      <protection hidden="1"/>
    </xf>
    <xf numFmtId="0" fontId="19" fillId="7" borderId="38" xfId="0" applyFont="1" applyFill="1" applyBorder="1" applyAlignment="1" applyProtection="1">
      <alignment horizontal="center" vertical="center" wrapText="1"/>
      <protection hidden="1"/>
    </xf>
    <xf numFmtId="0" fontId="11" fillId="4" borderId="71" xfId="0" applyFont="1" applyFill="1" applyBorder="1" applyProtection="1">
      <protection hidden="1"/>
    </xf>
    <xf numFmtId="0" fontId="12" fillId="2" borderId="33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43" fontId="14" fillId="2" borderId="29" xfId="1" applyFont="1" applyFill="1" applyBorder="1" applyAlignment="1" applyProtection="1">
      <alignment horizontal="center" wrapText="1"/>
      <protection hidden="1"/>
    </xf>
    <xf numFmtId="0" fontId="49" fillId="13" borderId="70" xfId="0" applyFont="1" applyFill="1" applyBorder="1" applyAlignment="1">
      <alignment horizontal="left" vertical="center" wrapText="1"/>
    </xf>
    <xf numFmtId="0" fontId="49" fillId="13" borderId="55" xfId="0" applyFont="1" applyFill="1" applyBorder="1" applyAlignment="1">
      <alignment horizontal="left" vertical="center" wrapText="1"/>
    </xf>
    <xf numFmtId="0" fontId="50" fillId="13" borderId="55" xfId="0" applyFont="1" applyFill="1" applyBorder="1" applyAlignment="1">
      <alignment horizontal="left" vertical="center" wrapText="1"/>
    </xf>
    <xf numFmtId="0" fontId="13" fillId="0" borderId="57" xfId="0" applyFont="1" applyBorder="1" applyAlignment="1" applyProtection="1">
      <alignment vertical="center"/>
      <protection hidden="1"/>
    </xf>
    <xf numFmtId="0" fontId="13" fillId="0" borderId="58" xfId="0" applyFont="1" applyBorder="1" applyProtection="1">
      <protection hidden="1"/>
    </xf>
    <xf numFmtId="0" fontId="13" fillId="0" borderId="5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/>
    <xf numFmtId="38" fontId="0" fillId="0" borderId="0" xfId="0" applyNumberFormat="1"/>
    <xf numFmtId="0" fontId="0" fillId="0" borderId="0" xfId="0" applyAlignment="1">
      <alignment vertical="center"/>
    </xf>
    <xf numFmtId="164" fontId="12" fillId="0" borderId="0" xfId="6" applyNumberFormat="1" applyFont="1" applyFill="1" applyBorder="1" applyAlignment="1" applyProtection="1">
      <alignment vertical="center" wrapText="1"/>
      <protection hidden="1"/>
    </xf>
    <xf numFmtId="0" fontId="0" fillId="0" borderId="27" xfId="0" applyBorder="1"/>
    <xf numFmtId="0" fontId="16" fillId="7" borderId="44" xfId="0" applyFont="1" applyFill="1" applyBorder="1" applyProtection="1">
      <protection hidden="1"/>
    </xf>
    <xf numFmtId="0" fontId="52" fillId="0" borderId="55" xfId="0" applyFont="1" applyBorder="1" applyAlignment="1">
      <alignment horizontal="center" vertical="center" wrapText="1"/>
    </xf>
    <xf numFmtId="0" fontId="44" fillId="7" borderId="0" xfId="0" applyFont="1" applyFill="1" applyAlignment="1" applyProtection="1">
      <alignment horizontal="right"/>
      <protection hidden="1"/>
    </xf>
    <xf numFmtId="0" fontId="12" fillId="2" borderId="1" xfId="0" applyFont="1" applyFill="1" applyBorder="1" applyAlignment="1">
      <alignment horizontal="center" wrapText="1"/>
    </xf>
    <xf numFmtId="0" fontId="35" fillId="3" borderId="3" xfId="0" applyFont="1" applyFill="1" applyBorder="1" applyAlignment="1" applyProtection="1">
      <alignment horizontal="center" vertical="center" wrapText="1"/>
      <protection hidden="1"/>
    </xf>
    <xf numFmtId="0" fontId="35" fillId="3" borderId="15" xfId="0" applyFont="1" applyFill="1" applyBorder="1" applyAlignment="1" applyProtection="1">
      <alignment horizontal="center" vertical="center" wrapText="1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43" fontId="23" fillId="4" borderId="63" xfId="1" applyFont="1" applyFill="1" applyBorder="1" applyAlignment="1" applyProtection="1">
      <alignment horizontal="center" vertical="top" wrapText="1"/>
      <protection locked="0"/>
    </xf>
    <xf numFmtId="43" fontId="23" fillId="4" borderId="18" xfId="1" applyFont="1" applyFill="1" applyBorder="1" applyAlignment="1" applyProtection="1">
      <alignment horizontal="center" vertical="top" wrapText="1"/>
      <protection locked="0"/>
    </xf>
    <xf numFmtId="43" fontId="14" fillId="2" borderId="48" xfId="1" applyFont="1" applyFill="1" applyBorder="1" applyAlignment="1" applyProtection="1">
      <alignment horizontal="center" wrapText="1"/>
      <protection hidden="1"/>
    </xf>
    <xf numFmtId="43" fontId="23" fillId="4" borderId="65" xfId="1" applyFont="1" applyFill="1" applyBorder="1" applyAlignment="1" applyProtection="1">
      <alignment horizontal="center" vertical="top" wrapText="1"/>
      <protection locked="0"/>
    </xf>
    <xf numFmtId="43" fontId="23" fillId="4" borderId="4" xfId="1" applyFont="1" applyFill="1" applyBorder="1" applyAlignment="1" applyProtection="1">
      <alignment horizontal="center" vertical="top" wrapText="1"/>
      <protection locked="0"/>
    </xf>
    <xf numFmtId="43" fontId="14" fillId="2" borderId="46" xfId="1" applyFont="1" applyFill="1" applyBorder="1" applyAlignment="1" applyProtection="1">
      <alignment horizontal="center" wrapText="1"/>
      <protection hidden="1"/>
    </xf>
    <xf numFmtId="0" fontId="35" fillId="2" borderId="8" xfId="0" applyFont="1" applyFill="1" applyBorder="1" applyAlignment="1" applyProtection="1">
      <alignment horizontal="center" vertical="center" wrapText="1"/>
      <protection hidden="1"/>
    </xf>
    <xf numFmtId="165" fontId="13" fillId="0" borderId="1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26" xfId="6" applyNumberFormat="1" applyFont="1" applyFill="1" applyBorder="1" applyAlignment="1" applyProtection="1">
      <alignment horizontal="center" vertical="top"/>
      <protection hidden="1"/>
    </xf>
    <xf numFmtId="165" fontId="23" fillId="2" borderId="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2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3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4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6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35" xfId="1" applyNumberFormat="1" applyFont="1" applyFill="1" applyBorder="1" applyAlignment="1" applyProtection="1">
      <alignment horizontal="center" wrapText="1"/>
      <protection hidden="1"/>
    </xf>
    <xf numFmtId="165" fontId="14" fillId="2" borderId="23" xfId="1" applyNumberFormat="1" applyFont="1" applyFill="1" applyBorder="1" applyAlignment="1" applyProtection="1">
      <alignment horizontal="center" wrapText="1"/>
      <protection hidden="1"/>
    </xf>
    <xf numFmtId="165" fontId="14" fillId="2" borderId="24" xfId="1" applyNumberFormat="1" applyFont="1" applyFill="1" applyBorder="1" applyAlignment="1" applyProtection="1">
      <alignment horizontal="center" wrapText="1"/>
      <protection hidden="1"/>
    </xf>
    <xf numFmtId="0" fontId="53" fillId="0" borderId="0" xfId="0" applyFont="1"/>
    <xf numFmtId="38" fontId="22" fillId="4" borderId="64" xfId="6" applyNumberFormat="1" applyFont="1" applyFill="1" applyBorder="1" applyAlignment="1" applyProtection="1">
      <alignment horizontal="right"/>
      <protection locked="0"/>
    </xf>
    <xf numFmtId="43" fontId="23" fillId="4" borderId="48" xfId="1" applyFont="1" applyFill="1" applyBorder="1" applyAlignment="1" applyProtection="1">
      <alignment horizontal="center" vertical="top" wrapText="1"/>
      <protection locked="0"/>
    </xf>
    <xf numFmtId="43" fontId="23" fillId="4" borderId="46" xfId="1" applyFont="1" applyFill="1" applyBorder="1" applyAlignment="1" applyProtection="1">
      <alignment horizontal="center" vertical="top" wrapText="1"/>
      <protection locked="0"/>
    </xf>
    <xf numFmtId="43" fontId="23" fillId="4" borderId="28" xfId="1" applyFont="1" applyFill="1" applyBorder="1" applyAlignment="1" applyProtection="1">
      <alignment horizontal="center" vertical="top" wrapText="1"/>
      <protection locked="0"/>
    </xf>
    <xf numFmtId="43" fontId="23" fillId="4" borderId="47" xfId="1" applyFont="1" applyFill="1" applyBorder="1" applyAlignment="1" applyProtection="1">
      <alignment horizontal="center" vertical="top" wrapText="1"/>
      <protection locked="0"/>
    </xf>
    <xf numFmtId="43" fontId="23" fillId="4" borderId="70" xfId="1" applyFont="1" applyFill="1" applyBorder="1" applyAlignment="1" applyProtection="1">
      <alignment horizontal="center" vertical="top" wrapText="1"/>
      <protection locked="0"/>
    </xf>
    <xf numFmtId="43" fontId="23" fillId="4" borderId="54" xfId="1" applyFont="1" applyFill="1" applyBorder="1" applyAlignment="1" applyProtection="1">
      <alignment horizontal="center" vertical="top" wrapText="1"/>
      <protection locked="0"/>
    </xf>
    <xf numFmtId="43" fontId="14" fillId="2" borderId="70" xfId="1" applyFont="1" applyFill="1" applyBorder="1" applyAlignment="1" applyProtection="1">
      <alignment horizontal="center" wrapText="1"/>
      <protection hidden="1"/>
    </xf>
    <xf numFmtId="0" fontId="10" fillId="0" borderId="60" xfId="0" applyFont="1" applyBorder="1" applyAlignment="1" applyProtection="1">
      <alignment horizontal="center"/>
      <protection hidden="1"/>
    </xf>
    <xf numFmtId="43" fontId="28" fillId="2" borderId="57" xfId="1" applyFont="1" applyFill="1" applyBorder="1" applyAlignment="1" applyProtection="1">
      <alignment horizontal="center" vertical="top" wrapText="1"/>
      <protection hidden="1"/>
    </xf>
    <xf numFmtId="43" fontId="28" fillId="2" borderId="61" xfId="1" applyFont="1" applyFill="1" applyBorder="1" applyAlignment="1" applyProtection="1">
      <alignment horizontal="center" vertical="top" wrapText="1"/>
      <protection hidden="1"/>
    </xf>
    <xf numFmtId="43" fontId="28" fillId="2" borderId="58" xfId="1" applyFont="1" applyFill="1" applyBorder="1" applyAlignment="1" applyProtection="1">
      <alignment horizontal="center" vertical="top" wrapText="1"/>
      <protection hidden="1"/>
    </xf>
    <xf numFmtId="0" fontId="10" fillId="0" borderId="77" xfId="0" applyFont="1" applyBorder="1" applyProtection="1">
      <protection hidden="1"/>
    </xf>
    <xf numFmtId="0" fontId="37" fillId="0" borderId="77" xfId="0" applyFont="1" applyBorder="1" applyAlignment="1" applyProtection="1">
      <alignment horizontal="center" vertical="center"/>
      <protection hidden="1"/>
    </xf>
    <xf numFmtId="0" fontId="10" fillId="0" borderId="77" xfId="0" applyFont="1" applyBorder="1" applyAlignment="1" applyProtection="1">
      <alignment horizontal="left" vertical="center" wrapText="1"/>
      <protection hidden="1"/>
    </xf>
    <xf numFmtId="0" fontId="10" fillId="0" borderId="77" xfId="0" applyFont="1" applyBorder="1" applyAlignment="1" applyProtection="1">
      <alignment horizontal="left"/>
      <protection hidden="1"/>
    </xf>
    <xf numFmtId="0" fontId="15" fillId="0" borderId="77" xfId="0" applyFont="1" applyBorder="1" applyAlignment="1" applyProtection="1">
      <alignment horizontal="left" vertical="center" wrapText="1"/>
      <protection hidden="1"/>
    </xf>
    <xf numFmtId="0" fontId="14" fillId="0" borderId="77" xfId="0" applyFont="1" applyBorder="1" applyAlignment="1" applyProtection="1">
      <alignment horizontal="left"/>
      <protection hidden="1"/>
    </xf>
    <xf numFmtId="0" fontId="12" fillId="0" borderId="77" xfId="0" applyFont="1" applyBorder="1" applyProtection="1">
      <protection hidden="1"/>
    </xf>
    <xf numFmtId="0" fontId="12" fillId="0" borderId="78" xfId="0" applyFont="1" applyBorder="1" applyAlignment="1" applyProtection="1">
      <alignment horizontal="left"/>
      <protection hidden="1"/>
    </xf>
    <xf numFmtId="0" fontId="12" fillId="0" borderId="78" xfId="0" applyFont="1" applyBorder="1" applyProtection="1">
      <protection hidden="1"/>
    </xf>
    <xf numFmtId="0" fontId="42" fillId="0" borderId="79" xfId="0" applyFont="1" applyBorder="1" applyAlignment="1" applyProtection="1">
      <alignment horizontal="center" vertical="center" wrapText="1"/>
      <protection hidden="1"/>
    </xf>
    <xf numFmtId="0" fontId="42" fillId="0" borderId="80" xfId="0" applyFont="1" applyBorder="1" applyAlignment="1" applyProtection="1">
      <alignment horizontal="center" vertical="center" wrapText="1"/>
      <protection hidden="1"/>
    </xf>
    <xf numFmtId="0" fontId="42" fillId="0" borderId="81" xfId="0" applyFont="1" applyBorder="1" applyAlignment="1" applyProtection="1">
      <alignment horizontal="center" vertical="center" wrapText="1"/>
      <protection hidden="1"/>
    </xf>
    <xf numFmtId="0" fontId="10" fillId="0" borderId="82" xfId="0" applyFont="1" applyBorder="1" applyProtection="1">
      <protection hidden="1"/>
    </xf>
    <xf numFmtId="0" fontId="10" fillId="0" borderId="83" xfId="0" applyFont="1" applyBorder="1" applyProtection="1">
      <protection hidden="1"/>
    </xf>
    <xf numFmtId="0" fontId="37" fillId="0" borderId="82" xfId="0" applyFont="1" applyBorder="1" applyAlignment="1" applyProtection="1">
      <alignment horizontal="center" vertical="center"/>
      <protection hidden="1"/>
    </xf>
    <xf numFmtId="0" fontId="37" fillId="0" borderId="83" xfId="0" applyFont="1" applyBorder="1" applyAlignment="1" applyProtection="1">
      <alignment horizontal="center" vertical="center"/>
      <protection hidden="1"/>
    </xf>
    <xf numFmtId="0" fontId="10" fillId="0" borderId="82" xfId="0" applyFont="1" applyBorder="1" applyAlignment="1" applyProtection="1">
      <alignment horizontal="left" vertical="center" wrapText="1"/>
      <protection hidden="1"/>
    </xf>
    <xf numFmtId="0" fontId="10" fillId="0" borderId="83" xfId="0" applyFont="1" applyBorder="1" applyAlignment="1" applyProtection="1">
      <alignment horizontal="left" vertical="center" wrapText="1"/>
      <protection hidden="1"/>
    </xf>
    <xf numFmtId="0" fontId="10" fillId="0" borderId="82" xfId="0" applyFont="1" applyBorder="1" applyAlignment="1" applyProtection="1">
      <alignment horizontal="left"/>
      <protection hidden="1"/>
    </xf>
    <xf numFmtId="0" fontId="10" fillId="0" borderId="83" xfId="0" applyFont="1" applyBorder="1" applyAlignment="1" applyProtection="1">
      <alignment horizontal="left"/>
      <protection hidden="1"/>
    </xf>
    <xf numFmtId="0" fontId="15" fillId="0" borderId="82" xfId="0" applyFont="1" applyBorder="1" applyAlignment="1" applyProtection="1">
      <alignment horizontal="left" vertical="center" wrapText="1"/>
      <protection hidden="1"/>
    </xf>
    <xf numFmtId="0" fontId="15" fillId="0" borderId="83" xfId="0" applyFont="1" applyBorder="1" applyAlignment="1" applyProtection="1">
      <alignment horizontal="left" vertical="center" wrapText="1"/>
      <protection hidden="1"/>
    </xf>
    <xf numFmtId="0" fontId="14" fillId="0" borderId="82" xfId="0" applyFont="1" applyBorder="1" applyAlignment="1" applyProtection="1">
      <alignment horizontal="left"/>
      <protection hidden="1"/>
    </xf>
    <xf numFmtId="0" fontId="14" fillId="0" borderId="83" xfId="0" applyFont="1" applyBorder="1" applyAlignment="1" applyProtection="1">
      <alignment horizontal="left"/>
      <protection hidden="1"/>
    </xf>
    <xf numFmtId="0" fontId="12" fillId="0" borderId="83" xfId="0" applyFont="1" applyBorder="1" applyProtection="1">
      <protection hidden="1"/>
    </xf>
    <xf numFmtId="0" fontId="12" fillId="0" borderId="84" xfId="0" applyFont="1" applyBorder="1" applyAlignment="1" applyProtection="1">
      <alignment horizontal="left"/>
      <protection hidden="1"/>
    </xf>
    <xf numFmtId="0" fontId="12" fillId="0" borderId="85" xfId="0" applyFont="1" applyBorder="1" applyProtection="1">
      <protection hidden="1"/>
    </xf>
    <xf numFmtId="0" fontId="12" fillId="0" borderId="86" xfId="0" applyFont="1" applyBorder="1" applyProtection="1">
      <protection hidden="1"/>
    </xf>
    <xf numFmtId="43" fontId="28" fillId="2" borderId="14" xfId="1" applyFont="1" applyFill="1" applyBorder="1" applyAlignment="1" applyProtection="1">
      <alignment horizontal="center" vertical="top" wrapText="1"/>
      <protection hidden="1"/>
    </xf>
    <xf numFmtId="43" fontId="28" fillId="2" borderId="10" xfId="1" applyFont="1" applyFill="1" applyBorder="1" applyAlignment="1" applyProtection="1">
      <alignment horizontal="center" vertical="top" wrapText="1"/>
      <protection hidden="1"/>
    </xf>
    <xf numFmtId="43" fontId="28" fillId="2" borderId="73" xfId="1" applyFont="1" applyFill="1" applyBorder="1" applyAlignment="1" applyProtection="1">
      <alignment horizontal="center" vertical="top" wrapText="1"/>
      <protection hidden="1"/>
    </xf>
    <xf numFmtId="165" fontId="23" fillId="2" borderId="2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26" xfId="1" applyNumberFormat="1" applyFont="1" applyFill="1" applyBorder="1" applyAlignment="1" applyProtection="1">
      <alignment horizontal="center" vertical="top" wrapText="1"/>
      <protection hidden="1"/>
    </xf>
    <xf numFmtId="0" fontId="22" fillId="4" borderId="17" xfId="7" applyFont="1" applyFill="1" applyBorder="1" applyAlignment="1" applyProtection="1">
      <alignment horizontal="left"/>
      <protection locked="0"/>
    </xf>
    <xf numFmtId="0" fontId="10" fillId="4" borderId="59" xfId="0" applyFont="1" applyFill="1" applyBorder="1" applyAlignment="1" applyProtection="1">
      <alignment vertical="top" wrapText="1"/>
      <protection locked="0"/>
    </xf>
    <xf numFmtId="0" fontId="10" fillId="4" borderId="87" xfId="0" applyFont="1" applyFill="1" applyBorder="1" applyAlignment="1" applyProtection="1">
      <alignment vertical="top" wrapText="1"/>
      <protection locked="0"/>
    </xf>
    <xf numFmtId="43" fontId="28" fillId="2" borderId="49" xfId="1" applyFont="1" applyFill="1" applyBorder="1" applyAlignment="1" applyProtection="1">
      <alignment horizontal="center" vertical="top" wrapText="1"/>
      <protection hidden="1"/>
    </xf>
    <xf numFmtId="43" fontId="28" fillId="2" borderId="50" xfId="1" applyFont="1" applyFill="1" applyBorder="1" applyAlignment="1" applyProtection="1">
      <alignment horizontal="center" vertical="top" wrapText="1"/>
      <protection hidden="1"/>
    </xf>
    <xf numFmtId="43" fontId="23" fillId="4" borderId="49" xfId="1" applyFont="1" applyFill="1" applyBorder="1" applyAlignment="1" applyProtection="1">
      <alignment horizontal="center" vertical="top" wrapText="1"/>
      <protection locked="0"/>
    </xf>
    <xf numFmtId="43" fontId="23" fillId="4" borderId="50" xfId="1" applyFont="1" applyFill="1" applyBorder="1" applyAlignment="1" applyProtection="1">
      <alignment horizontal="center" vertical="top" wrapText="1"/>
      <protection locked="0"/>
    </xf>
    <xf numFmtId="43" fontId="23" fillId="4" borderId="64" xfId="1" applyFont="1" applyFill="1" applyBorder="1" applyAlignment="1" applyProtection="1">
      <alignment horizontal="center" vertical="top" wrapText="1"/>
      <protection locked="0"/>
    </xf>
    <xf numFmtId="43" fontId="23" fillId="4" borderId="37" xfId="1" applyFont="1" applyFill="1" applyBorder="1" applyAlignment="1" applyProtection="1">
      <alignment horizontal="center" vertical="top" wrapText="1"/>
      <protection locked="0"/>
    </xf>
    <xf numFmtId="43" fontId="23" fillId="4" borderId="51" xfId="1" applyFont="1" applyFill="1" applyBorder="1" applyAlignment="1" applyProtection="1">
      <alignment horizontal="center" vertical="top" wrapText="1"/>
      <protection locked="0"/>
    </xf>
    <xf numFmtId="0" fontId="10" fillId="4" borderId="64" xfId="0" applyFont="1" applyFill="1" applyBorder="1" applyAlignment="1" applyProtection="1">
      <alignment vertical="top" wrapText="1"/>
      <protection locked="0"/>
    </xf>
    <xf numFmtId="0" fontId="10" fillId="4" borderId="56" xfId="0" applyFont="1" applyFill="1" applyBorder="1" applyAlignment="1" applyProtection="1">
      <alignment vertical="top" wrapText="1"/>
      <protection locked="0"/>
    </xf>
    <xf numFmtId="165" fontId="32" fillId="4" borderId="45" xfId="5" applyNumberFormat="1" applyFont="1" applyFill="1" applyBorder="1" applyAlignment="1" applyProtection="1">
      <alignment horizontal="center" vertical="top" wrapText="1"/>
      <protection locked="0"/>
    </xf>
    <xf numFmtId="165" fontId="14" fillId="2" borderId="37" xfId="1" applyNumberFormat="1" applyFont="1" applyFill="1" applyBorder="1" applyAlignment="1" applyProtection="1">
      <alignment wrapText="1"/>
      <protection hidden="1"/>
    </xf>
    <xf numFmtId="165" fontId="23" fillId="4" borderId="20" xfId="1" applyNumberFormat="1" applyFont="1" applyFill="1" applyBorder="1" applyAlignment="1" applyProtection="1">
      <alignment wrapText="1"/>
      <protection locked="0"/>
    </xf>
    <xf numFmtId="165" fontId="23" fillId="4" borderId="23" xfId="1" applyNumberFormat="1" applyFont="1" applyFill="1" applyBorder="1" applyAlignment="1" applyProtection="1">
      <alignment wrapText="1"/>
      <protection locked="0"/>
    </xf>
    <xf numFmtId="0" fontId="35" fillId="2" borderId="38" xfId="0" applyFont="1" applyFill="1" applyBorder="1" applyAlignment="1" applyProtection="1">
      <alignment horizontal="center" vertical="center" wrapText="1"/>
      <protection hidden="1"/>
    </xf>
    <xf numFmtId="0" fontId="35" fillId="2" borderId="87" xfId="0" applyFont="1" applyFill="1" applyBorder="1" applyAlignment="1" applyProtection="1">
      <alignment horizontal="center" vertical="center" wrapText="1"/>
      <protection hidden="1"/>
    </xf>
    <xf numFmtId="0" fontId="35" fillId="2" borderId="4" xfId="0" applyFont="1" applyFill="1" applyBorder="1" applyAlignment="1" applyProtection="1">
      <alignment horizontal="center" vertical="center" wrapText="1"/>
      <protection hidden="1"/>
    </xf>
    <xf numFmtId="0" fontId="35" fillId="2" borderId="19" xfId="0" applyFont="1" applyFill="1" applyBorder="1" applyAlignment="1" applyProtection="1">
      <alignment horizontal="center" vertical="center" wrapText="1"/>
      <protection hidden="1"/>
    </xf>
    <xf numFmtId="165" fontId="23" fillId="0" borderId="32" xfId="1" applyNumberFormat="1" applyFont="1" applyBorder="1" applyAlignment="1" applyProtection="1">
      <alignment vertical="top"/>
      <protection hidden="1"/>
    </xf>
    <xf numFmtId="165" fontId="23" fillId="0" borderId="33" xfId="1" applyNumberFormat="1" applyFont="1" applyBorder="1" applyAlignment="1" applyProtection="1">
      <alignment vertical="top"/>
      <protection hidden="1"/>
    </xf>
    <xf numFmtId="0" fontId="10" fillId="0" borderId="88" xfId="0" applyFont="1" applyBorder="1" applyProtection="1">
      <protection hidden="1"/>
    </xf>
    <xf numFmtId="0" fontId="10" fillId="0" borderId="89" xfId="0" applyFont="1" applyBorder="1" applyProtection="1">
      <protection hidden="1"/>
    </xf>
    <xf numFmtId="0" fontId="10" fillId="0" borderId="90" xfId="0" applyFont="1" applyBorder="1" applyProtection="1">
      <protection hidden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87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38" fontId="22" fillId="14" borderId="30" xfId="6" applyNumberFormat="1" applyFont="1" applyFill="1" applyBorder="1" applyAlignment="1" applyProtection="1">
      <alignment horizontal="right"/>
      <protection locked="0" hidden="1"/>
    </xf>
    <xf numFmtId="38" fontId="22" fillId="4" borderId="32" xfId="6" applyNumberFormat="1" applyFont="1" applyFill="1" applyBorder="1" applyAlignment="1" applyProtection="1">
      <alignment horizontal="right"/>
      <protection hidden="1"/>
    </xf>
    <xf numFmtId="165" fontId="32" fillId="4" borderId="29" xfId="5" applyNumberFormat="1" applyFont="1" applyFill="1" applyBorder="1" applyAlignment="1" applyProtection="1">
      <alignment horizontal="center" vertical="top" wrapText="1"/>
      <protection hidden="1"/>
    </xf>
    <xf numFmtId="40" fontId="14" fillId="2" borderId="51" xfId="1" applyNumberFormat="1" applyFont="1" applyFill="1" applyBorder="1" applyAlignment="1" applyProtection="1">
      <alignment horizontal="right" wrapText="1"/>
      <protection hidden="1"/>
    </xf>
    <xf numFmtId="38" fontId="14" fillId="2" borderId="51" xfId="1" applyNumberFormat="1" applyFont="1" applyFill="1" applyBorder="1" applyAlignment="1" applyProtection="1">
      <alignment horizontal="right" wrapText="1"/>
      <protection hidden="1"/>
    </xf>
    <xf numFmtId="0" fontId="10" fillId="0" borderId="60" xfId="0" applyFont="1" applyBorder="1" applyAlignment="1" applyProtection="1">
      <alignment horizontal="center"/>
      <protection locked="0" hidden="1"/>
    </xf>
    <xf numFmtId="38" fontId="22" fillId="7" borderId="32" xfId="6" applyNumberFormat="1" applyFont="1" applyFill="1" applyBorder="1" applyAlignment="1" applyProtection="1">
      <alignment horizontal="right"/>
      <protection hidden="1"/>
    </xf>
    <xf numFmtId="43" fontId="23" fillId="7" borderId="48" xfId="1" applyFont="1" applyFill="1" applyBorder="1" applyAlignment="1" applyProtection="1">
      <alignment horizontal="center" vertical="top" wrapText="1"/>
      <protection locked="0"/>
    </xf>
    <xf numFmtId="43" fontId="23" fillId="7" borderId="27" xfId="1" applyFont="1" applyFill="1" applyBorder="1" applyAlignment="1" applyProtection="1">
      <alignment horizontal="center" vertical="top" wrapText="1"/>
      <protection locked="0"/>
    </xf>
    <xf numFmtId="43" fontId="23" fillId="7" borderId="42" xfId="1" applyFont="1" applyFill="1" applyBorder="1" applyAlignment="1" applyProtection="1">
      <alignment horizontal="center" vertical="top" wrapText="1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hidden="1"/>
    </xf>
    <xf numFmtId="0" fontId="13" fillId="2" borderId="54" xfId="0" applyFont="1" applyFill="1" applyBorder="1" applyAlignment="1" applyProtection="1">
      <alignment horizontal="center" vertical="center" wrapText="1"/>
      <protection hidden="1"/>
    </xf>
    <xf numFmtId="0" fontId="13" fillId="2" borderId="55" xfId="0" applyFont="1" applyFill="1" applyBorder="1" applyAlignment="1" applyProtection="1">
      <alignment horizontal="center" vertical="center" wrapText="1"/>
      <protection hidden="1"/>
    </xf>
    <xf numFmtId="0" fontId="35" fillId="3" borderId="30" xfId="0" applyFont="1" applyFill="1" applyBorder="1" applyAlignment="1" applyProtection="1">
      <alignment horizontal="center" vertical="center" wrapText="1"/>
      <protection hidden="1"/>
    </xf>
    <xf numFmtId="0" fontId="35" fillId="3" borderId="45" xfId="0" applyFont="1" applyFill="1" applyBorder="1" applyAlignment="1" applyProtection="1">
      <alignment horizontal="center" vertical="center" wrapText="1"/>
      <protection hidden="1"/>
    </xf>
    <xf numFmtId="0" fontId="12" fillId="0" borderId="5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  <protection hidden="1"/>
    </xf>
    <xf numFmtId="0" fontId="13" fillId="0" borderId="54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43" fontId="23" fillId="4" borderId="41" xfId="1" applyFont="1" applyFill="1" applyBorder="1" applyAlignment="1" applyProtection="1">
      <alignment horizontal="center" vertical="top" wrapText="1"/>
      <protection locked="0"/>
    </xf>
    <xf numFmtId="43" fontId="23" fillId="4" borderId="7" xfId="1" applyFont="1" applyFill="1" applyBorder="1" applyAlignment="1" applyProtection="1">
      <alignment horizontal="center" vertical="top" wrapText="1"/>
      <protection locked="0"/>
    </xf>
    <xf numFmtId="43" fontId="23" fillId="4" borderId="44" xfId="1" applyFont="1" applyFill="1" applyBorder="1" applyAlignment="1" applyProtection="1">
      <alignment horizontal="center" vertical="top" wrapText="1"/>
      <protection locked="0"/>
    </xf>
    <xf numFmtId="165" fontId="23" fillId="2" borderId="41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7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44" xfId="1" applyNumberFormat="1" applyFont="1" applyFill="1" applyBorder="1" applyAlignment="1" applyProtection="1">
      <alignment horizontal="center" vertical="top" wrapText="1"/>
      <protection hidden="1"/>
    </xf>
    <xf numFmtId="0" fontId="35" fillId="3" borderId="65" xfId="0" applyFont="1" applyFill="1" applyBorder="1" applyAlignment="1" applyProtection="1">
      <alignment horizontal="center" vertical="center" wrapText="1"/>
      <protection hidden="1"/>
    </xf>
    <xf numFmtId="0" fontId="35" fillId="3" borderId="37" xfId="0" applyFont="1" applyFill="1" applyBorder="1" applyAlignment="1" applyProtection="1">
      <alignment horizontal="center" vertical="center" wrapText="1"/>
      <protection hidden="1"/>
    </xf>
    <xf numFmtId="165" fontId="14" fillId="2" borderId="46" xfId="1" applyNumberFormat="1" applyFont="1" applyFill="1" applyBorder="1" applyAlignment="1" applyProtection="1">
      <alignment horizontal="center" wrapText="1"/>
      <protection hidden="1"/>
    </xf>
    <xf numFmtId="165" fontId="23" fillId="6" borderId="14" xfId="1" applyNumberFormat="1" applyFont="1" applyFill="1" applyBorder="1" applyAlignment="1" applyProtection="1">
      <alignment wrapText="1"/>
      <protection hidden="1"/>
    </xf>
    <xf numFmtId="165" fontId="23" fillId="4" borderId="10" xfId="1" applyNumberFormat="1" applyFont="1" applyFill="1" applyBorder="1" applyAlignment="1" applyProtection="1">
      <alignment wrapText="1"/>
      <protection locked="0"/>
    </xf>
    <xf numFmtId="165" fontId="23" fillId="4" borderId="73" xfId="1" applyNumberFormat="1" applyFont="1" applyFill="1" applyBorder="1" applyAlignment="1" applyProtection="1">
      <alignment wrapText="1"/>
      <protection locked="0"/>
    </xf>
    <xf numFmtId="38" fontId="22" fillId="14" borderId="69" xfId="6" applyNumberFormat="1" applyFont="1" applyFill="1" applyBorder="1" applyAlignment="1" applyProtection="1">
      <alignment horizontal="right"/>
      <protection locked="0" hidden="1"/>
    </xf>
    <xf numFmtId="38" fontId="22" fillId="4" borderId="69" xfId="6" applyNumberFormat="1" applyFont="1" applyFill="1" applyBorder="1" applyAlignment="1" applyProtection="1">
      <alignment horizontal="right"/>
      <protection locked="0"/>
    </xf>
    <xf numFmtId="38" fontId="22" fillId="14" borderId="8" xfId="6" applyNumberFormat="1" applyFont="1" applyFill="1" applyBorder="1" applyAlignment="1" applyProtection="1">
      <alignment horizontal="right"/>
      <protection locked="0" hidden="1"/>
    </xf>
    <xf numFmtId="38" fontId="22" fillId="4" borderId="8" xfId="6" applyNumberFormat="1" applyFont="1" applyFill="1" applyBorder="1" applyAlignment="1" applyProtection="1">
      <alignment horizontal="right"/>
      <protection locked="0"/>
    </xf>
    <xf numFmtId="38" fontId="22" fillId="4" borderId="37" xfId="6" applyNumberFormat="1" applyFont="1" applyFill="1" applyBorder="1" applyAlignment="1" applyProtection="1">
      <alignment horizontal="right"/>
      <protection locked="0"/>
    </xf>
    <xf numFmtId="165" fontId="23" fillId="0" borderId="13" xfId="1" applyNumberFormat="1" applyFont="1" applyBorder="1" applyAlignment="1" applyProtection="1">
      <alignment vertical="top"/>
      <protection hidden="1"/>
    </xf>
    <xf numFmtId="165" fontId="28" fillId="0" borderId="61" xfId="1" applyNumberFormat="1" applyFont="1" applyFill="1" applyBorder="1" applyAlignment="1" applyProtection="1">
      <alignment horizontal="center" vertical="top" wrapText="1"/>
      <protection hidden="1"/>
    </xf>
    <xf numFmtId="165" fontId="28" fillId="0" borderId="70" xfId="1" applyNumberFormat="1" applyFont="1" applyFill="1" applyBorder="1" applyAlignment="1" applyProtection="1">
      <alignment horizontal="center" vertical="top" wrapText="1"/>
      <protection hidden="1"/>
    </xf>
    <xf numFmtId="165" fontId="23" fillId="0" borderId="2" xfId="1" applyNumberFormat="1" applyFont="1" applyBorder="1" applyAlignment="1" applyProtection="1">
      <alignment vertical="top"/>
      <protection hidden="1"/>
    </xf>
    <xf numFmtId="165" fontId="23" fillId="0" borderId="48" xfId="1" applyNumberFormat="1" applyFont="1" applyBorder="1" applyAlignment="1" applyProtection="1">
      <alignment vertical="top"/>
      <protection hidden="1"/>
    </xf>
    <xf numFmtId="165" fontId="23" fillId="0" borderId="46" xfId="1" applyNumberFormat="1" applyFont="1" applyBorder="1" applyAlignment="1" applyProtection="1">
      <alignment vertical="top"/>
      <protection hidden="1"/>
    </xf>
    <xf numFmtId="165" fontId="23" fillId="0" borderId="29" xfId="1" applyNumberFormat="1" applyFont="1" applyBorder="1" applyAlignment="1" applyProtection="1">
      <alignment vertical="top"/>
      <protection hidden="1"/>
    </xf>
    <xf numFmtId="44" fontId="49" fillId="0" borderId="29" xfId="9" applyFont="1" applyBorder="1" applyAlignment="1">
      <alignment horizontal="right" vertical="center" wrapText="1"/>
    </xf>
    <xf numFmtId="44" fontId="49" fillId="0" borderId="51" xfId="9" applyFont="1" applyBorder="1" applyAlignment="1">
      <alignment horizontal="right" vertical="center" wrapText="1"/>
    </xf>
    <xf numFmtId="0" fontId="49" fillId="0" borderId="51" xfId="0" applyFont="1" applyBorder="1" applyAlignment="1">
      <alignment horizontal="right" vertical="center" wrapText="1"/>
    </xf>
    <xf numFmtId="0" fontId="35" fillId="2" borderId="65" xfId="0" applyFont="1" applyFill="1" applyBorder="1" applyAlignment="1" applyProtection="1">
      <alignment horizontal="center" vertical="center" wrapText="1"/>
      <protection hidden="1"/>
    </xf>
    <xf numFmtId="0" fontId="35" fillId="2" borderId="63" xfId="0" applyFont="1" applyFill="1" applyBorder="1" applyAlignment="1" applyProtection="1">
      <alignment horizontal="center" vertical="center" wrapText="1"/>
      <protection hidden="1"/>
    </xf>
    <xf numFmtId="0" fontId="14" fillId="3" borderId="14" xfId="0" applyFont="1" applyFill="1" applyBorder="1" applyAlignment="1" applyProtection="1">
      <alignment horizontal="center" vertical="top" wrapText="1"/>
      <protection hidden="1"/>
    </xf>
    <xf numFmtId="0" fontId="14" fillId="3" borderId="72" xfId="0" applyFont="1" applyFill="1" applyBorder="1" applyAlignment="1" applyProtection="1">
      <alignment horizontal="center" vertical="top" wrapText="1"/>
      <protection hidden="1"/>
    </xf>
    <xf numFmtId="0" fontId="11" fillId="3" borderId="57" xfId="0" applyFont="1" applyFill="1" applyBorder="1" applyAlignment="1" applyProtection="1">
      <alignment horizontal="center" vertical="center"/>
      <protection hidden="1"/>
    </xf>
    <xf numFmtId="0" fontId="11" fillId="3" borderId="58" xfId="0" applyFont="1" applyFill="1" applyBorder="1" applyAlignment="1" applyProtection="1">
      <alignment horizontal="center" vertical="center" wrapText="1"/>
      <protection hidden="1"/>
    </xf>
    <xf numFmtId="0" fontId="35" fillId="3" borderId="64" xfId="0" applyFont="1" applyFill="1" applyBorder="1" applyAlignment="1" applyProtection="1">
      <alignment horizontal="center" vertical="center" wrapText="1"/>
      <protection hidden="1"/>
    </xf>
    <xf numFmtId="0" fontId="35" fillId="3" borderId="63" xfId="0" applyFont="1" applyFill="1" applyBorder="1" applyAlignment="1" applyProtection="1">
      <alignment horizontal="center" vertical="center" wrapText="1"/>
      <protection hidden="1"/>
    </xf>
    <xf numFmtId="0" fontId="35" fillId="3" borderId="66" xfId="0" applyFont="1" applyFill="1" applyBorder="1" applyAlignment="1" applyProtection="1">
      <alignment horizontal="center" vertical="center" wrapText="1"/>
      <protection hidden="1"/>
    </xf>
    <xf numFmtId="0" fontId="35" fillId="3" borderId="49" xfId="0" applyFont="1" applyFill="1" applyBorder="1" applyAlignment="1" applyProtection="1">
      <alignment horizontal="center" vertical="center" wrapText="1"/>
      <protection hidden="1"/>
    </xf>
    <xf numFmtId="0" fontId="35" fillId="2" borderId="30" xfId="0" applyFont="1" applyFill="1" applyBorder="1" applyAlignment="1" applyProtection="1">
      <alignment horizontal="center" vertical="center" wrapText="1"/>
      <protection hidden="1"/>
    </xf>
    <xf numFmtId="0" fontId="35" fillId="2" borderId="67" xfId="0" applyFont="1" applyFill="1" applyBorder="1" applyAlignment="1" applyProtection="1">
      <alignment horizontal="center" vertical="center" wrapText="1"/>
      <protection hidden="1"/>
    </xf>
    <xf numFmtId="0" fontId="35" fillId="2" borderId="66" xfId="0" applyFont="1" applyFill="1" applyBorder="1" applyAlignment="1" applyProtection="1">
      <alignment horizontal="center" vertical="center" wrapText="1"/>
      <protection hidden="1"/>
    </xf>
    <xf numFmtId="165" fontId="28" fillId="0" borderId="60" xfId="1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right" vertical="center"/>
    </xf>
    <xf numFmtId="0" fontId="12" fillId="0" borderId="39" xfId="0" applyFont="1" applyBorder="1" applyAlignment="1">
      <alignment horizontal="right" vertical="center" wrapText="1"/>
    </xf>
    <xf numFmtId="0" fontId="12" fillId="0" borderId="42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7" fontId="12" fillId="0" borderId="49" xfId="0" applyNumberFormat="1" applyFont="1" applyBorder="1" applyAlignment="1">
      <alignment horizontal="left" vertical="center" wrapText="1"/>
    </xf>
    <xf numFmtId="167" fontId="12" fillId="0" borderId="51" xfId="0" applyNumberFormat="1" applyFont="1" applyBorder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12" fillId="4" borderId="71" xfId="0" applyFont="1" applyFill="1" applyBorder="1" applyAlignment="1" applyProtection="1">
      <alignment horizontal="left" wrapText="1"/>
      <protection locked="0"/>
    </xf>
    <xf numFmtId="14" fontId="12" fillId="4" borderId="71" xfId="0" applyNumberFormat="1" applyFont="1" applyFill="1" applyBorder="1" applyAlignment="1" applyProtection="1">
      <alignment horizontal="center" wrapText="1"/>
      <protection locked="0"/>
    </xf>
    <xf numFmtId="14" fontId="12" fillId="4" borderId="52" xfId="0" applyNumberFormat="1" applyFont="1" applyFill="1" applyBorder="1" applyAlignment="1" applyProtection="1">
      <alignment horizontal="center" wrapText="1"/>
      <protection locked="0"/>
    </xf>
    <xf numFmtId="0" fontId="16" fillId="7" borderId="76" xfId="0" applyFont="1" applyFill="1" applyBorder="1" applyProtection="1">
      <protection hidden="1"/>
    </xf>
    <xf numFmtId="164" fontId="19" fillId="7" borderId="46" xfId="1" applyNumberFormat="1" applyFont="1" applyFill="1" applyBorder="1" applyAlignment="1" applyProtection="1">
      <alignment horizontal="right"/>
      <protection hidden="1"/>
    </xf>
    <xf numFmtId="164" fontId="19" fillId="7" borderId="47" xfId="1" applyNumberFormat="1" applyFont="1" applyFill="1" applyBorder="1" applyAlignment="1" applyProtection="1">
      <alignment horizontal="right"/>
      <protection hidden="1"/>
    </xf>
    <xf numFmtId="0" fontId="13" fillId="0" borderId="3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14" fontId="12" fillId="0" borderId="39" xfId="0" applyNumberFormat="1" applyFont="1" applyBorder="1" applyAlignment="1">
      <alignment horizontal="right" vertical="center" wrapText="1"/>
    </xf>
    <xf numFmtId="14" fontId="12" fillId="0" borderId="42" xfId="0" applyNumberFormat="1" applyFont="1" applyBorder="1" applyAlignment="1">
      <alignment horizontal="right" vertical="center" wrapText="1"/>
    </xf>
    <xf numFmtId="167" fontId="0" fillId="0" borderId="49" xfId="0" applyNumberFormat="1" applyBorder="1" applyAlignment="1">
      <alignment horizontal="left" wrapText="1"/>
    </xf>
    <xf numFmtId="167" fontId="0" fillId="0" borderId="51" xfId="0" applyNumberFormat="1" applyBorder="1" applyAlignment="1">
      <alignment horizontal="left" wrapText="1"/>
    </xf>
    <xf numFmtId="0" fontId="37" fillId="5" borderId="18" xfId="0" applyFont="1" applyFill="1" applyBorder="1" applyAlignment="1" applyProtection="1">
      <alignment horizontal="center" vertical="center"/>
      <protection hidden="1"/>
    </xf>
    <xf numFmtId="0" fontId="37" fillId="5" borderId="4" xfId="0" applyFont="1" applyFill="1" applyBorder="1" applyAlignment="1" applyProtection="1">
      <alignment horizontal="center" vertical="center"/>
      <protection hidden="1"/>
    </xf>
    <xf numFmtId="0" fontId="37" fillId="5" borderId="19" xfId="0" applyFont="1" applyFill="1" applyBorder="1" applyAlignment="1" applyProtection="1">
      <alignment horizontal="center" vertical="center"/>
      <protection hidden="1"/>
    </xf>
    <xf numFmtId="43" fontId="23" fillId="4" borderId="66" xfId="1" applyFont="1" applyFill="1" applyBorder="1" applyAlignment="1" applyProtection="1">
      <alignment horizontal="center" vertical="top" wrapText="1"/>
      <protection locked="0"/>
    </xf>
    <xf numFmtId="43" fontId="23" fillId="4" borderId="19" xfId="1" applyFont="1" applyFill="1" applyBorder="1" applyAlignment="1" applyProtection="1">
      <alignment horizontal="center" vertical="top" wrapText="1"/>
      <protection locked="0"/>
    </xf>
    <xf numFmtId="43" fontId="23" fillId="4" borderId="45" xfId="1" applyFont="1" applyFill="1" applyBorder="1" applyAlignment="1" applyProtection="1">
      <alignment horizontal="center" vertical="top" wrapText="1"/>
      <protection locked="0"/>
    </xf>
    <xf numFmtId="43" fontId="32" fillId="4" borderId="63" xfId="5" applyFont="1" applyFill="1" applyBorder="1" applyAlignment="1" applyProtection="1">
      <alignment horizontal="center" vertical="top" wrapText="1"/>
      <protection locked="0"/>
    </xf>
    <xf numFmtId="43" fontId="32" fillId="4" borderId="65" xfId="5" applyFont="1" applyFill="1" applyBorder="1" applyAlignment="1" applyProtection="1">
      <alignment horizontal="center" vertical="top" wrapText="1"/>
      <protection locked="0"/>
    </xf>
    <xf numFmtId="43" fontId="32" fillId="4" borderId="18" xfId="5" applyFont="1" applyFill="1" applyBorder="1" applyAlignment="1" applyProtection="1">
      <alignment horizontal="center" vertical="top" wrapText="1"/>
      <protection locked="0"/>
    </xf>
    <xf numFmtId="43" fontId="32" fillId="4" borderId="4" xfId="5" applyFont="1" applyFill="1" applyBorder="1" applyAlignment="1" applyProtection="1">
      <alignment horizontal="center" vertical="top" wrapText="1"/>
      <protection locked="0"/>
    </xf>
    <xf numFmtId="43" fontId="32" fillId="4" borderId="64" xfId="5" applyFont="1" applyFill="1" applyBorder="1" applyAlignment="1" applyProtection="1">
      <alignment horizontal="center" vertical="top" wrapText="1"/>
      <protection locked="0"/>
    </xf>
    <xf numFmtId="43" fontId="32" fillId="4" borderId="37" xfId="5" applyFont="1" applyFill="1" applyBorder="1" applyAlignment="1" applyProtection="1">
      <alignment horizontal="center" vertical="top" wrapText="1"/>
      <protection locked="0"/>
    </xf>
    <xf numFmtId="43" fontId="28" fillId="2" borderId="51" xfId="1" applyFont="1" applyFill="1" applyBorder="1" applyAlignment="1" applyProtection="1">
      <alignment horizontal="center" vertical="top" wrapText="1"/>
      <protection hidden="1"/>
    </xf>
    <xf numFmtId="165" fontId="23" fillId="2" borderId="66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9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45" xfId="1" applyNumberFormat="1" applyFont="1" applyFill="1" applyBorder="1" applyAlignment="1" applyProtection="1">
      <alignment horizontal="center" vertical="top" wrapText="1"/>
      <protection hidden="1"/>
    </xf>
    <xf numFmtId="43" fontId="32" fillId="2" borderId="64" xfId="5" applyFont="1" applyFill="1" applyBorder="1" applyAlignment="1" applyProtection="1">
      <alignment horizontal="center" vertical="top" wrapText="1"/>
    </xf>
    <xf numFmtId="43" fontId="32" fillId="2" borderId="37" xfId="5" applyFont="1" applyFill="1" applyBorder="1" applyAlignment="1" applyProtection="1">
      <alignment horizontal="center" vertical="top" wrapText="1"/>
    </xf>
    <xf numFmtId="43" fontId="23" fillId="2" borderId="51" xfId="1" applyFont="1" applyFill="1" applyBorder="1" applyAlignment="1" applyProtection="1">
      <alignment horizontal="center" vertical="top" wrapText="1"/>
    </xf>
    <xf numFmtId="1" fontId="10" fillId="2" borderId="25" xfId="0" applyNumberFormat="1" applyFont="1" applyFill="1" applyBorder="1" applyAlignment="1" applyProtection="1">
      <alignment horizontal="left" vertical="top"/>
      <protection hidden="1"/>
    </xf>
    <xf numFmtId="0" fontId="11" fillId="2" borderId="53" xfId="0" applyFont="1" applyFill="1" applyBorder="1" applyAlignment="1" applyProtection="1">
      <alignment horizontal="center" vertical="center" wrapText="1"/>
      <protection hidden="1"/>
    </xf>
    <xf numFmtId="0" fontId="11" fillId="2" borderId="54" xfId="0" applyFont="1" applyFill="1" applyBorder="1" applyAlignment="1" applyProtection="1">
      <alignment horizontal="center" vertical="center" wrapText="1"/>
      <protection hidden="1"/>
    </xf>
    <xf numFmtId="0" fontId="11" fillId="2" borderId="55" xfId="0" applyFont="1" applyFill="1" applyBorder="1" applyAlignment="1" applyProtection="1">
      <alignment horizontal="center" vertical="center" wrapText="1"/>
      <protection hidden="1"/>
    </xf>
    <xf numFmtId="0" fontId="16" fillId="7" borderId="53" xfId="0" applyFont="1" applyFill="1" applyBorder="1" applyAlignment="1" applyProtection="1">
      <alignment horizontal="center" vertical="center" wrapText="1"/>
      <protection hidden="1"/>
    </xf>
    <xf numFmtId="0" fontId="16" fillId="7" borderId="54" xfId="0" applyFont="1" applyFill="1" applyBorder="1" applyAlignment="1" applyProtection="1">
      <alignment horizontal="center" vertical="center" wrapText="1"/>
      <protection hidden="1"/>
    </xf>
    <xf numFmtId="14" fontId="11" fillId="2" borderId="57" xfId="0" applyNumberFormat="1" applyFont="1" applyFill="1" applyBorder="1" applyAlignment="1" applyProtection="1">
      <alignment horizontal="center" vertical="center" wrapText="1"/>
      <protection hidden="1"/>
    </xf>
    <xf numFmtId="14" fontId="11" fillId="2" borderId="61" xfId="0" applyNumberFormat="1" applyFont="1" applyFill="1" applyBorder="1" applyAlignment="1" applyProtection="1">
      <alignment horizontal="center" vertical="center" wrapText="1"/>
      <protection hidden="1"/>
    </xf>
    <xf numFmtId="14" fontId="11" fillId="2" borderId="60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right" vertical="top" wrapText="1"/>
      <protection hidden="1"/>
    </xf>
    <xf numFmtId="0" fontId="11" fillId="0" borderId="0" xfId="0" applyFont="1" applyProtection="1">
      <protection hidden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56" fillId="3" borderId="49" xfId="0" applyFont="1" applyFill="1" applyBorder="1" applyAlignment="1" applyProtection="1">
      <alignment horizontal="center" vertical="center" wrapText="1"/>
      <protection hidden="1"/>
    </xf>
    <xf numFmtId="0" fontId="56" fillId="3" borderId="50" xfId="0" applyFont="1" applyFill="1" applyBorder="1" applyAlignment="1" applyProtection="1">
      <alignment horizontal="center" vertical="center" wrapText="1"/>
      <protection hidden="1"/>
    </xf>
    <xf numFmtId="0" fontId="56" fillId="3" borderId="67" xfId="0" applyFont="1" applyFill="1" applyBorder="1" applyAlignment="1" applyProtection="1">
      <alignment horizontal="center" vertical="center" wrapText="1"/>
      <protection hidden="1"/>
    </xf>
    <xf numFmtId="14" fontId="56" fillId="3" borderId="35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23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43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64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44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56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37" xfId="0" applyNumberFormat="1" applyFont="1" applyFill="1" applyBorder="1" applyAlignment="1" applyProtection="1">
      <alignment horizontal="center" vertical="center" wrapText="1"/>
      <protection hidden="1"/>
    </xf>
    <xf numFmtId="14" fontId="56" fillId="3" borderId="51" xfId="0" applyNumberFormat="1" applyFont="1" applyFill="1" applyBorder="1" applyAlignment="1" applyProtection="1">
      <alignment horizontal="center" vertical="center" wrapText="1"/>
      <protection hidden="1"/>
    </xf>
    <xf numFmtId="0" fontId="56" fillId="3" borderId="73" xfId="0" applyFont="1" applyFill="1" applyBorder="1" applyAlignment="1" applyProtection="1">
      <alignment horizontal="center" vertical="center" wrapText="1"/>
      <protection hidden="1"/>
    </xf>
    <xf numFmtId="0" fontId="56" fillId="3" borderId="30" xfId="0" applyFont="1" applyFill="1" applyBorder="1" applyAlignment="1" applyProtection="1">
      <alignment horizontal="center" vertical="center" wrapText="1"/>
      <protection hidden="1"/>
    </xf>
    <xf numFmtId="0" fontId="56" fillId="3" borderId="8" xfId="0" applyFont="1" applyFill="1" applyBorder="1" applyAlignment="1" applyProtection="1">
      <alignment horizontal="center" vertical="center" wrapText="1"/>
      <protection hidden="1"/>
    </xf>
    <xf numFmtId="0" fontId="56" fillId="3" borderId="63" xfId="0" applyFont="1" applyFill="1" applyBorder="1" applyAlignment="1" applyProtection="1">
      <alignment horizontal="center" vertical="center" wrapText="1"/>
      <protection hidden="1"/>
    </xf>
    <xf numFmtId="0" fontId="56" fillId="3" borderId="65" xfId="0" applyFont="1" applyFill="1" applyBorder="1" applyAlignment="1" applyProtection="1">
      <alignment horizontal="center" vertical="center" wrapText="1"/>
      <protection hidden="1"/>
    </xf>
    <xf numFmtId="0" fontId="56" fillId="3" borderId="66" xfId="0" applyFont="1" applyFill="1" applyBorder="1" applyAlignment="1" applyProtection="1">
      <alignment horizontal="center" vertical="center" wrapText="1"/>
      <protection hidden="1"/>
    </xf>
    <xf numFmtId="0" fontId="58" fillId="2" borderId="0" xfId="0" applyFont="1" applyFill="1" applyAlignment="1" applyProtection="1">
      <alignment horizontal="left" vertical="top"/>
      <protection hidden="1"/>
    </xf>
    <xf numFmtId="0" fontId="42" fillId="0" borderId="0" xfId="0" applyFont="1" applyAlignment="1" applyProtection="1">
      <alignment horizontal="center" wrapText="1"/>
      <protection hidden="1"/>
    </xf>
    <xf numFmtId="0" fontId="12" fillId="2" borderId="30" xfId="0" applyFont="1" applyFill="1" applyBorder="1" applyAlignment="1" applyProtection="1">
      <alignment horizontal="right"/>
      <protection hidden="1"/>
    </xf>
    <xf numFmtId="9" fontId="12" fillId="2" borderId="31" xfId="3" applyNumberFormat="1" applyFont="1" applyFill="1" applyBorder="1" applyAlignment="1" applyProtection="1">
      <alignment horizontal="center"/>
      <protection hidden="1"/>
    </xf>
    <xf numFmtId="0" fontId="12" fillId="2" borderId="15" xfId="0" applyFont="1" applyFill="1" applyBorder="1" applyAlignment="1" applyProtection="1">
      <alignment horizontal="right"/>
      <protection hidden="1"/>
    </xf>
    <xf numFmtId="0" fontId="13" fillId="2" borderId="35" xfId="0" applyFont="1" applyFill="1" applyBorder="1" applyAlignment="1" applyProtection="1">
      <alignment horizontal="right"/>
      <protection hidden="1"/>
    </xf>
    <xf numFmtId="9" fontId="13" fillId="2" borderId="24" xfId="3" applyNumberFormat="1" applyFont="1" applyFill="1" applyBorder="1" applyAlignment="1" applyProtection="1">
      <alignment horizontal="center"/>
      <protection hidden="1"/>
    </xf>
    <xf numFmtId="9" fontId="12" fillId="2" borderId="16" xfId="3" applyNumberFormat="1" applyFont="1" applyFill="1" applyBorder="1" applyAlignment="1" applyProtection="1">
      <alignment horizontal="center"/>
      <protection hidden="1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0" fontId="12" fillId="0" borderId="60" xfId="0" applyFont="1" applyBorder="1" applyAlignment="1" applyProtection="1">
      <alignment horizontal="center" vertical="center" wrapText="1"/>
      <protection locked="0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165" fontId="13" fillId="0" borderId="6" xfId="6" applyNumberFormat="1" applyFont="1" applyFill="1" applyBorder="1" applyAlignment="1" applyProtection="1">
      <alignment horizontal="center" wrapText="1"/>
      <protection hidden="1"/>
    </xf>
    <xf numFmtId="166" fontId="12" fillId="0" borderId="57" xfId="0" applyNumberFormat="1" applyFont="1" applyBorder="1" applyAlignment="1" applyProtection="1">
      <alignment horizontal="center" wrapText="1"/>
      <protection locked="0"/>
    </xf>
    <xf numFmtId="166" fontId="12" fillId="0" borderId="61" xfId="0" applyNumberFormat="1" applyFont="1" applyBorder="1" applyAlignment="1" applyProtection="1">
      <alignment horizontal="center" wrapText="1"/>
      <protection locked="0"/>
    </xf>
    <xf numFmtId="166" fontId="12" fillId="0" borderId="55" xfId="0" applyNumberFormat="1" applyFont="1" applyBorder="1" applyAlignment="1" applyProtection="1">
      <alignment horizontal="center" wrapText="1"/>
      <protection locked="0"/>
    </xf>
    <xf numFmtId="0" fontId="30" fillId="7" borderId="0" xfId="0" applyFont="1" applyFill="1" applyAlignment="1" applyProtection="1">
      <alignment horizontal="left"/>
      <protection hidden="1"/>
    </xf>
    <xf numFmtId="0" fontId="59" fillId="0" borderId="0" xfId="0" applyFont="1" applyProtection="1">
      <protection hidden="1"/>
    </xf>
    <xf numFmtId="0" fontId="16" fillId="5" borderId="39" xfId="0" applyFont="1" applyFill="1" applyBorder="1" applyAlignment="1" applyProtection="1">
      <alignment horizontal="center"/>
      <protection hidden="1"/>
    </xf>
    <xf numFmtId="0" fontId="16" fillId="5" borderId="40" xfId="0" applyFont="1" applyFill="1" applyBorder="1" applyAlignment="1" applyProtection="1">
      <alignment horizontal="center"/>
      <protection hidden="1"/>
    </xf>
    <xf numFmtId="0" fontId="16" fillId="5" borderId="49" xfId="0" applyFont="1" applyFill="1" applyBorder="1" applyAlignment="1" applyProtection="1">
      <alignment horizontal="center"/>
      <protection hidden="1"/>
    </xf>
    <xf numFmtId="0" fontId="46" fillId="4" borderId="40" xfId="0" applyFont="1" applyFill="1" applyBorder="1" applyAlignment="1" applyProtection="1">
      <alignment horizontal="left" vertical="center"/>
      <protection locked="0"/>
    </xf>
    <xf numFmtId="0" fontId="46" fillId="4" borderId="49" xfId="0" applyFont="1" applyFill="1" applyBorder="1" applyAlignment="1" applyProtection="1">
      <alignment horizontal="left" vertical="center"/>
      <protection locked="0"/>
    </xf>
    <xf numFmtId="0" fontId="46" fillId="4" borderId="62" xfId="0" applyFont="1" applyFill="1" applyBorder="1" applyAlignment="1" applyProtection="1">
      <alignment horizontal="left" vertical="center"/>
      <protection locked="0"/>
    </xf>
    <xf numFmtId="0" fontId="46" fillId="4" borderId="67" xfId="0" applyFont="1" applyFill="1" applyBorder="1" applyAlignment="1" applyProtection="1">
      <alignment horizontal="left" vertical="center"/>
      <protection locked="0"/>
    </xf>
    <xf numFmtId="0" fontId="16" fillId="7" borderId="27" xfId="0" applyFont="1" applyFill="1" applyBorder="1" applyAlignment="1" applyProtection="1">
      <alignment horizontal="center"/>
      <protection hidden="1"/>
    </xf>
    <xf numFmtId="0" fontId="16" fillId="7" borderId="28" xfId="0" applyFont="1" applyFill="1" applyBorder="1" applyAlignment="1" applyProtection="1">
      <alignment horizontal="center"/>
      <protection hidden="1"/>
    </xf>
    <xf numFmtId="0" fontId="16" fillId="7" borderId="29" xfId="0" applyFont="1" applyFill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hidden="1"/>
    </xf>
    <xf numFmtId="0" fontId="17" fillId="5" borderId="50" xfId="0" applyFont="1" applyFill="1" applyBorder="1" applyAlignment="1" applyProtection="1">
      <alignment horizontal="left"/>
      <protection hidden="1"/>
    </xf>
    <xf numFmtId="0" fontId="19" fillId="5" borderId="48" xfId="0" applyFont="1" applyFill="1" applyBorder="1" applyAlignment="1" applyProtection="1">
      <alignment horizontal="center"/>
      <protection hidden="1"/>
    </xf>
    <xf numFmtId="0" fontId="19" fillId="5" borderId="47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50" xfId="0" applyFont="1" applyFill="1" applyBorder="1" applyAlignment="1" applyProtection="1">
      <alignment horizontal="center"/>
      <protection hidden="1"/>
    </xf>
    <xf numFmtId="0" fontId="14" fillId="0" borderId="53" xfId="0" applyFont="1" applyBorder="1" applyAlignment="1" applyProtection="1">
      <alignment horizontal="left" vertical="center" wrapText="1"/>
      <protection hidden="1"/>
    </xf>
    <xf numFmtId="0" fontId="14" fillId="0" borderId="60" xfId="0" applyFont="1" applyBorder="1" applyAlignment="1" applyProtection="1">
      <alignment horizontal="left" vertical="center" wrapText="1"/>
      <protection hidden="1"/>
    </xf>
    <xf numFmtId="0" fontId="15" fillId="2" borderId="26" xfId="0" applyFont="1" applyFill="1" applyBorder="1" applyAlignment="1" applyProtection="1">
      <alignment horizontal="left" vertical="center" wrapText="1"/>
      <protection hidden="1"/>
    </xf>
    <xf numFmtId="0" fontId="15" fillId="2" borderId="31" xfId="0" applyFont="1" applyFill="1" applyBorder="1" applyAlignment="1" applyProtection="1">
      <alignment horizontal="left" vertical="center" wrapText="1"/>
      <protection hidden="1"/>
    </xf>
    <xf numFmtId="0" fontId="14" fillId="4" borderId="3" xfId="0" applyFont="1" applyFill="1" applyBorder="1" applyAlignment="1" applyProtection="1">
      <alignment horizontal="left"/>
      <protection locked="0"/>
    </xf>
    <xf numFmtId="0" fontId="14" fillId="4" borderId="10" xfId="0" applyFont="1" applyFill="1" applyBorder="1" applyAlignment="1" applyProtection="1">
      <alignment horizontal="left"/>
      <protection locked="0"/>
    </xf>
    <xf numFmtId="0" fontId="37" fillId="5" borderId="63" xfId="0" applyFont="1" applyFill="1" applyBorder="1" applyAlignment="1" applyProtection="1">
      <alignment horizontal="center" vertical="center"/>
      <protection hidden="1"/>
    </xf>
    <xf numFmtId="0" fontId="37" fillId="5" borderId="65" xfId="0" applyFont="1" applyFill="1" applyBorder="1" applyAlignment="1" applyProtection="1">
      <alignment horizontal="center" vertical="center"/>
      <protection hidden="1"/>
    </xf>
    <xf numFmtId="0" fontId="37" fillId="5" borderId="66" xfId="0" applyFont="1" applyFill="1" applyBorder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left" vertical="center" wrapText="1"/>
      <protection hidden="1"/>
    </xf>
    <xf numFmtId="0" fontId="14" fillId="4" borderId="5" xfId="0" applyFont="1" applyFill="1" applyBorder="1" applyAlignment="1" applyProtection="1">
      <alignment horizontal="left" vertical="center" wrapText="1"/>
      <protection hidden="1"/>
    </xf>
    <xf numFmtId="0" fontId="14" fillId="4" borderId="16" xfId="0" applyFont="1" applyFill="1" applyBorder="1" applyAlignment="1" applyProtection="1">
      <alignment horizontal="left" vertical="center" wrapText="1"/>
      <protection hidden="1"/>
    </xf>
    <xf numFmtId="0" fontId="42" fillId="4" borderId="39" xfId="0" applyFont="1" applyFill="1" applyBorder="1" applyAlignment="1" applyProtection="1">
      <alignment horizontal="center" wrapText="1"/>
      <protection hidden="1"/>
    </xf>
    <xf numFmtId="0" fontId="42" fillId="4" borderId="40" xfId="0" applyFont="1" applyFill="1" applyBorder="1" applyAlignment="1" applyProtection="1">
      <alignment horizontal="center" wrapText="1"/>
      <protection hidden="1"/>
    </xf>
    <xf numFmtId="0" fontId="42" fillId="4" borderId="49" xfId="0" applyFont="1" applyFill="1" applyBorder="1" applyAlignment="1" applyProtection="1">
      <alignment horizontal="center" wrapText="1"/>
      <protection hidden="1"/>
    </xf>
    <xf numFmtId="0" fontId="42" fillId="4" borderId="42" xfId="0" applyFont="1" applyFill="1" applyBorder="1" applyAlignment="1" applyProtection="1">
      <alignment horizontal="center" wrapText="1"/>
      <protection hidden="1"/>
    </xf>
    <xf numFmtId="0" fontId="42" fillId="4" borderId="43" xfId="0" applyFont="1" applyFill="1" applyBorder="1" applyAlignment="1" applyProtection="1">
      <alignment horizontal="center" wrapText="1"/>
      <protection hidden="1"/>
    </xf>
    <xf numFmtId="0" fontId="42" fillId="4" borderId="51" xfId="0" applyFont="1" applyFill="1" applyBorder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left"/>
      <protection hidden="1"/>
    </xf>
    <xf numFmtId="0" fontId="58" fillId="2" borderId="27" xfId="0" applyFont="1" applyFill="1" applyBorder="1" applyAlignment="1" applyProtection="1">
      <alignment horizontal="center" wrapText="1"/>
      <protection hidden="1"/>
    </xf>
    <xf numFmtId="0" fontId="29" fillId="2" borderId="29" xfId="0" applyFont="1" applyFill="1" applyBorder="1" applyAlignment="1" applyProtection="1">
      <alignment horizontal="center" wrapText="1"/>
      <protection hidden="1"/>
    </xf>
    <xf numFmtId="0" fontId="14" fillId="4" borderId="61" xfId="0" applyFont="1" applyFill="1" applyBorder="1" applyAlignment="1" applyProtection="1">
      <alignment horizontal="left" vertical="center" wrapText="1"/>
      <protection hidden="1"/>
    </xf>
    <xf numFmtId="0" fontId="19" fillId="7" borderId="53" xfId="0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165" fontId="19" fillId="7" borderId="27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41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7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4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65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37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66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19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45" xfId="1" applyNumberFormat="1" applyFont="1" applyFill="1" applyBorder="1" applyAlignment="1" applyProtection="1">
      <alignment horizontal="right" vertical="center" wrapText="1"/>
      <protection hidden="1"/>
    </xf>
    <xf numFmtId="0" fontId="30" fillId="7" borderId="39" xfId="0" applyFont="1" applyFill="1" applyBorder="1" applyAlignment="1" applyProtection="1">
      <alignment horizontal="center" wrapText="1"/>
      <protection hidden="1"/>
    </xf>
    <xf numFmtId="0" fontId="30" fillId="7" borderId="40" xfId="0" applyFont="1" applyFill="1" applyBorder="1" applyAlignment="1" applyProtection="1">
      <alignment horizontal="center" wrapText="1"/>
      <protection hidden="1"/>
    </xf>
    <xf numFmtId="0" fontId="30" fillId="7" borderId="49" xfId="0" applyFont="1" applyFill="1" applyBorder="1" applyAlignment="1" applyProtection="1">
      <alignment horizontal="center" wrapText="1"/>
      <protection hidden="1"/>
    </xf>
    <xf numFmtId="0" fontId="19" fillId="7" borderId="42" xfId="0" applyFont="1" applyFill="1" applyBorder="1" applyAlignment="1" applyProtection="1">
      <alignment horizontal="center"/>
      <protection hidden="1"/>
    </xf>
    <xf numFmtId="0" fontId="19" fillId="7" borderId="43" xfId="0" applyFont="1" applyFill="1" applyBorder="1" applyAlignment="1" applyProtection="1">
      <alignment horizontal="center"/>
      <protection hidden="1"/>
    </xf>
    <xf numFmtId="0" fontId="19" fillId="7" borderId="51" xfId="0" applyFont="1" applyFill="1" applyBorder="1" applyAlignment="1" applyProtection="1">
      <alignment horizontal="center"/>
      <protection hidden="1"/>
    </xf>
    <xf numFmtId="0" fontId="29" fillId="7" borderId="38" xfId="0" applyFont="1" applyFill="1" applyBorder="1" applyAlignment="1" applyProtection="1">
      <alignment horizontal="center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9" fillId="7" borderId="50" xfId="0" applyFont="1" applyFill="1" applyBorder="1" applyAlignment="1" applyProtection="1">
      <alignment horizontal="center"/>
      <protection hidden="1"/>
    </xf>
    <xf numFmtId="165" fontId="19" fillId="7" borderId="4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47" xfId="1" applyNumberFormat="1" applyFont="1" applyFill="1" applyBorder="1" applyAlignment="1" applyProtection="1">
      <alignment horizontal="center" vertical="center" wrapText="1"/>
      <protection hidden="1"/>
    </xf>
    <xf numFmtId="0" fontId="16" fillId="7" borderId="53" xfId="0" applyFont="1" applyFill="1" applyBorder="1" applyAlignment="1" applyProtection="1">
      <alignment horizontal="center" vertical="center" wrapText="1"/>
      <protection hidden="1"/>
    </xf>
    <xf numFmtId="0" fontId="16" fillId="7" borderId="54" xfId="0" applyFont="1" applyFill="1" applyBorder="1" applyAlignment="1" applyProtection="1">
      <alignment horizontal="center" vertical="center" wrapText="1"/>
      <protection hidden="1"/>
    </xf>
    <xf numFmtId="0" fontId="19" fillId="7" borderId="57" xfId="0" applyFont="1" applyFill="1" applyBorder="1" applyAlignment="1" applyProtection="1">
      <alignment horizontal="center" vertical="center" wrapText="1"/>
      <protection hidden="1"/>
    </xf>
    <xf numFmtId="0" fontId="19" fillId="7" borderId="71" xfId="0" applyFont="1" applyFill="1" applyBorder="1" applyAlignment="1" applyProtection="1">
      <alignment horizontal="center" vertical="center" wrapText="1"/>
      <protection hidden="1"/>
    </xf>
    <xf numFmtId="0" fontId="19" fillId="7" borderId="55" xfId="0" applyFont="1" applyFill="1" applyBorder="1" applyAlignment="1" applyProtection="1">
      <alignment horizontal="center" vertical="center" wrapText="1"/>
      <protection hidden="1"/>
    </xf>
    <xf numFmtId="0" fontId="19" fillId="7" borderId="58" xfId="0" applyFont="1" applyFill="1" applyBorder="1" applyAlignment="1" applyProtection="1">
      <alignment horizontal="center" vertical="center" wrapText="1"/>
      <protection hidden="1"/>
    </xf>
    <xf numFmtId="0" fontId="14" fillId="2" borderId="42" xfId="0" applyFont="1" applyFill="1" applyBorder="1" applyAlignment="1" applyProtection="1">
      <alignment horizontal="right" wrapText="1"/>
      <protection hidden="1"/>
    </xf>
    <xf numFmtId="0" fontId="14" fillId="2" borderId="43" xfId="0" applyFont="1" applyFill="1" applyBorder="1" applyAlignment="1" applyProtection="1">
      <alignment horizontal="right" wrapText="1"/>
      <protection hidden="1"/>
    </xf>
    <xf numFmtId="0" fontId="14" fillId="2" borderId="51" xfId="0" applyFont="1" applyFill="1" applyBorder="1" applyAlignment="1" applyProtection="1">
      <alignment horizontal="right" wrapText="1"/>
      <protection hidden="1"/>
    </xf>
    <xf numFmtId="0" fontId="56" fillId="3" borderId="39" xfId="0" applyFont="1" applyFill="1" applyBorder="1" applyAlignment="1" applyProtection="1">
      <alignment horizontal="center" vertical="center" wrapText="1"/>
      <protection hidden="1"/>
    </xf>
    <xf numFmtId="0" fontId="56" fillId="3" borderId="40" xfId="0" applyFont="1" applyFill="1" applyBorder="1" applyAlignment="1" applyProtection="1">
      <alignment horizontal="center" vertical="center" wrapText="1"/>
      <protection hidden="1"/>
    </xf>
    <xf numFmtId="0" fontId="56" fillId="3" borderId="49" xfId="0" applyFont="1" applyFill="1" applyBorder="1" applyAlignment="1" applyProtection="1">
      <alignment horizontal="center" vertical="center" wrapText="1"/>
      <protection hidden="1"/>
    </xf>
    <xf numFmtId="0" fontId="56" fillId="3" borderId="74" xfId="0" applyFont="1" applyFill="1" applyBorder="1" applyAlignment="1" applyProtection="1">
      <alignment horizontal="center" vertical="center" wrapText="1"/>
      <protection hidden="1"/>
    </xf>
    <xf numFmtId="0" fontId="56" fillId="3" borderId="62" xfId="0" applyFont="1" applyFill="1" applyBorder="1" applyAlignment="1" applyProtection="1">
      <alignment horizontal="center" vertical="center" wrapText="1"/>
      <protection hidden="1"/>
    </xf>
    <xf numFmtId="0" fontId="56" fillId="3" borderId="67" xfId="0" applyFont="1" applyFill="1" applyBorder="1" applyAlignment="1" applyProtection="1">
      <alignment horizontal="center" vertical="center" wrapText="1"/>
      <protection hidden="1"/>
    </xf>
    <xf numFmtId="0" fontId="56" fillId="3" borderId="17" xfId="0" applyFont="1" applyFill="1" applyBorder="1" applyAlignment="1" applyProtection="1">
      <alignment horizontal="center" vertical="center" wrapText="1"/>
      <protection hidden="1"/>
    </xf>
    <xf numFmtId="0" fontId="56" fillId="3" borderId="3" xfId="0" applyFont="1" applyFill="1" applyBorder="1" applyAlignment="1" applyProtection="1">
      <alignment horizontal="center" vertical="center" wrapText="1"/>
      <protection hidden="1"/>
    </xf>
    <xf numFmtId="0" fontId="56" fillId="3" borderId="10" xfId="0" applyFont="1" applyFill="1" applyBorder="1" applyAlignment="1" applyProtection="1">
      <alignment horizontal="center" vertical="center" wrapText="1"/>
      <protection hidden="1"/>
    </xf>
    <xf numFmtId="43" fontId="14" fillId="2" borderId="27" xfId="1" applyFont="1" applyFill="1" applyBorder="1" applyAlignment="1" applyProtection="1">
      <alignment horizontal="center" wrapText="1"/>
      <protection hidden="1"/>
    </xf>
    <xf numFmtId="43" fontId="14" fillId="2" borderId="28" xfId="1" applyFont="1" applyFill="1" applyBorder="1" applyAlignment="1" applyProtection="1">
      <alignment horizontal="center" wrapText="1"/>
      <protection hidden="1"/>
    </xf>
    <xf numFmtId="43" fontId="14" fillId="2" borderId="29" xfId="1" applyFont="1" applyFill="1" applyBorder="1" applyAlignment="1" applyProtection="1">
      <alignment horizontal="center" wrapText="1"/>
      <protection hidden="1"/>
    </xf>
    <xf numFmtId="0" fontId="14" fillId="2" borderId="27" xfId="0" applyFont="1" applyFill="1" applyBorder="1" applyAlignment="1">
      <alignment horizontal="right" wrapText="1"/>
    </xf>
    <xf numFmtId="0" fontId="53" fillId="0" borderId="28" xfId="0" applyFont="1" applyBorder="1" applyAlignment="1">
      <alignment horizontal="right" wrapText="1"/>
    </xf>
    <xf numFmtId="0" fontId="53" fillId="0" borderId="29" xfId="0" applyFont="1" applyBorder="1" applyAlignment="1">
      <alignment horizontal="right" wrapText="1"/>
    </xf>
    <xf numFmtId="0" fontId="29" fillId="7" borderId="38" xfId="0" applyFont="1" applyFill="1" applyBorder="1" applyAlignment="1" applyProtection="1">
      <alignment horizontal="center" vertical="center" wrapText="1"/>
      <protection hidden="1"/>
    </xf>
    <xf numFmtId="0" fontId="29" fillId="7" borderId="0" xfId="0" applyFont="1" applyFill="1" applyAlignment="1" applyProtection="1">
      <alignment horizontal="center" vertical="center" wrapText="1"/>
      <protection hidden="1"/>
    </xf>
    <xf numFmtId="0" fontId="29" fillId="7" borderId="50" xfId="0" applyFont="1" applyFill="1" applyBorder="1" applyAlignment="1" applyProtection="1">
      <alignment horizontal="center" vertical="center" wrapText="1"/>
      <protection hidden="1"/>
    </xf>
    <xf numFmtId="0" fontId="57" fillId="3" borderId="27" xfId="0" applyFont="1" applyFill="1" applyBorder="1" applyAlignment="1" applyProtection="1">
      <alignment horizontal="center" vertical="center" wrapText="1"/>
      <protection hidden="1"/>
    </xf>
    <xf numFmtId="0" fontId="57" fillId="3" borderId="28" xfId="0" applyFont="1" applyFill="1" applyBorder="1" applyAlignment="1" applyProtection="1">
      <alignment horizontal="center" vertical="center" wrapText="1"/>
      <protection hidden="1"/>
    </xf>
    <xf numFmtId="0" fontId="57" fillId="3" borderId="29" xfId="0" applyFont="1" applyFill="1" applyBorder="1" applyAlignment="1" applyProtection="1">
      <alignment horizontal="center" vertical="center" wrapText="1"/>
      <protection hidden="1"/>
    </xf>
    <xf numFmtId="0" fontId="30" fillId="7" borderId="38" xfId="0" applyFont="1" applyFill="1" applyBorder="1" applyAlignment="1" applyProtection="1">
      <alignment horizontal="center"/>
      <protection hidden="1"/>
    </xf>
    <xf numFmtId="0" fontId="30" fillId="7" borderId="0" xfId="0" applyFont="1" applyFill="1" applyAlignment="1" applyProtection="1">
      <alignment horizontal="center"/>
      <protection hidden="1"/>
    </xf>
    <xf numFmtId="0" fontId="56" fillId="3" borderId="18" xfId="0" applyFont="1" applyFill="1" applyBorder="1" applyAlignment="1" applyProtection="1">
      <alignment horizontal="center" vertical="center" wrapText="1"/>
      <protection hidden="1"/>
    </xf>
    <xf numFmtId="0" fontId="56" fillId="3" borderId="4" xfId="0" applyFont="1" applyFill="1" applyBorder="1" applyAlignment="1" applyProtection="1">
      <alignment horizontal="center" vertical="center" wrapText="1"/>
      <protection hidden="1"/>
    </xf>
    <xf numFmtId="0" fontId="57" fillId="3" borderId="39" xfId="0" applyFont="1" applyFill="1" applyBorder="1" applyAlignment="1" applyProtection="1">
      <alignment horizontal="center" vertical="center" wrapText="1"/>
      <protection hidden="1"/>
    </xf>
    <xf numFmtId="0" fontId="57" fillId="3" borderId="40" xfId="0" applyFont="1" applyFill="1" applyBorder="1" applyAlignment="1" applyProtection="1">
      <alignment horizontal="center" vertical="center" wrapText="1"/>
      <protection hidden="1"/>
    </xf>
    <xf numFmtId="0" fontId="30" fillId="7" borderId="39" xfId="0" applyFont="1" applyFill="1" applyBorder="1" applyAlignment="1" applyProtection="1">
      <alignment horizontal="center" vertical="center" wrapText="1"/>
      <protection hidden="1"/>
    </xf>
    <xf numFmtId="0" fontId="30" fillId="7" borderId="40" xfId="0" applyFont="1" applyFill="1" applyBorder="1" applyAlignment="1" applyProtection="1">
      <alignment horizontal="center" vertical="center" wrapText="1"/>
      <protection hidden="1"/>
    </xf>
    <xf numFmtId="0" fontId="16" fillId="7" borderId="42" xfId="0" applyFont="1" applyFill="1" applyBorder="1" applyAlignment="1" applyProtection="1">
      <alignment horizontal="center"/>
      <protection hidden="1"/>
    </xf>
    <xf numFmtId="0" fontId="16" fillId="7" borderId="43" xfId="0" applyFont="1" applyFill="1" applyBorder="1" applyAlignment="1" applyProtection="1">
      <alignment horizontal="center"/>
      <protection hidden="1"/>
    </xf>
    <xf numFmtId="0" fontId="54" fillId="7" borderId="39" xfId="0" applyFont="1" applyFill="1" applyBorder="1" applyAlignment="1" applyProtection="1">
      <alignment horizontal="center" vertical="center" wrapText="1"/>
      <protection hidden="1"/>
    </xf>
    <xf numFmtId="0" fontId="54" fillId="7" borderId="40" xfId="0" applyFont="1" applyFill="1" applyBorder="1" applyAlignment="1" applyProtection="1">
      <alignment horizontal="center" vertical="center" wrapText="1"/>
      <protection hidden="1"/>
    </xf>
    <xf numFmtId="0" fontId="56" fillId="3" borderId="38" xfId="0" applyFont="1" applyFill="1" applyBorder="1" applyAlignment="1" applyProtection="1">
      <alignment horizontal="center" vertical="center" wrapText="1"/>
      <protection hidden="1"/>
    </xf>
    <xf numFmtId="0" fontId="56" fillId="3" borderId="42" xfId="0" applyFont="1" applyFill="1" applyBorder="1" applyAlignment="1" applyProtection="1">
      <alignment horizontal="center" vertical="center" wrapText="1"/>
      <protection hidden="1"/>
    </xf>
    <xf numFmtId="0" fontId="56" fillId="3" borderId="0" xfId="0" applyFont="1" applyFill="1" applyAlignment="1" applyProtection="1">
      <alignment horizontal="center" vertical="center" wrapText="1"/>
      <protection hidden="1"/>
    </xf>
    <xf numFmtId="0" fontId="56" fillId="3" borderId="43" xfId="0" applyFont="1" applyFill="1" applyBorder="1" applyAlignment="1" applyProtection="1">
      <alignment horizontal="center" vertical="center" wrapText="1"/>
      <protection hidden="1"/>
    </xf>
    <xf numFmtId="0" fontId="56" fillId="3" borderId="50" xfId="0" applyFont="1" applyFill="1" applyBorder="1" applyAlignment="1" applyProtection="1">
      <alignment horizontal="center" vertical="center" wrapText="1"/>
      <protection hidden="1"/>
    </xf>
    <xf numFmtId="0" fontId="56" fillId="3" borderId="51" xfId="0" applyFont="1" applyFill="1" applyBorder="1" applyAlignment="1" applyProtection="1">
      <alignment horizontal="center" vertical="center" wrapText="1"/>
      <protection hidden="1"/>
    </xf>
    <xf numFmtId="0" fontId="56" fillId="3" borderId="64" xfId="0" applyFont="1" applyFill="1" applyBorder="1" applyAlignment="1" applyProtection="1">
      <alignment horizontal="center" vertical="center" wrapText="1"/>
      <protection hidden="1"/>
    </xf>
    <xf numFmtId="0" fontId="56" fillId="3" borderId="37" xfId="0" applyFont="1" applyFill="1" applyBorder="1" applyAlignment="1" applyProtection="1">
      <alignment horizontal="center" vertical="center" wrapText="1"/>
      <protection hidden="1"/>
    </xf>
    <xf numFmtId="0" fontId="56" fillId="3" borderId="19" xfId="0" applyFont="1" applyFill="1" applyBorder="1" applyAlignment="1" applyProtection="1">
      <alignment horizontal="center" vertical="center" wrapText="1"/>
      <protection hidden="1"/>
    </xf>
    <xf numFmtId="0" fontId="56" fillId="3" borderId="45" xfId="0" applyFont="1" applyFill="1" applyBorder="1" applyAlignment="1" applyProtection="1">
      <alignment horizontal="center" vertical="center" wrapText="1"/>
      <protection hidden="1"/>
    </xf>
    <xf numFmtId="0" fontId="56" fillId="3" borderId="54" xfId="0" applyFont="1" applyFill="1" applyBorder="1" applyAlignment="1" applyProtection="1">
      <alignment horizontal="center" vertical="center" wrapText="1"/>
      <protection hidden="1"/>
    </xf>
    <xf numFmtId="0" fontId="56" fillId="3" borderId="55" xfId="0" applyFont="1" applyFill="1" applyBorder="1" applyAlignment="1" applyProtection="1">
      <alignment horizontal="center" vertical="center" wrapText="1"/>
      <protection hidden="1"/>
    </xf>
    <xf numFmtId="0" fontId="10" fillId="12" borderId="27" xfId="0" applyFont="1" applyFill="1" applyBorder="1" applyProtection="1">
      <protection hidden="1"/>
    </xf>
    <xf numFmtId="0" fontId="0" fillId="12" borderId="28" xfId="0" applyFill="1" applyBorder="1"/>
    <xf numFmtId="0" fontId="0" fillId="12" borderId="29" xfId="0" applyFill="1" applyBorder="1"/>
    <xf numFmtId="0" fontId="10" fillId="4" borderId="15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16" xfId="0" applyFont="1" applyFill="1" applyBorder="1" applyAlignment="1" applyProtection="1">
      <alignment horizontal="left" vertical="center" wrapTex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4" borderId="5" xfId="0" applyFont="1" applyFill="1" applyBorder="1" applyAlignment="1" applyProtection="1">
      <alignment horizontal="left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5" fillId="4" borderId="15" xfId="0" applyFont="1" applyFill="1" applyBorder="1" applyAlignment="1" applyProtection="1">
      <alignment horizontal="left" vertical="center" wrapText="1"/>
      <protection hidden="1"/>
    </xf>
    <xf numFmtId="0" fontId="15" fillId="4" borderId="5" xfId="0" applyFont="1" applyFill="1" applyBorder="1" applyAlignment="1" applyProtection="1">
      <alignment horizontal="left" vertical="center" wrapText="1"/>
      <protection hidden="1"/>
    </xf>
    <xf numFmtId="0" fontId="15" fillId="4" borderId="16" xfId="0" applyFont="1" applyFill="1" applyBorder="1" applyAlignment="1" applyProtection="1">
      <alignment horizontal="left" vertical="center" wrapText="1"/>
      <protection hidden="1"/>
    </xf>
    <xf numFmtId="0" fontId="15" fillId="4" borderId="25" xfId="0" applyFont="1" applyFill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0" fontId="15" fillId="4" borderId="26" xfId="0" applyFont="1" applyFill="1" applyBorder="1" applyAlignment="1" applyProtection="1">
      <alignment horizontal="left" vertical="center" wrapText="1"/>
      <protection hidden="1"/>
    </xf>
    <xf numFmtId="0" fontId="56" fillId="3" borderId="53" xfId="0" applyFont="1" applyFill="1" applyBorder="1" applyAlignment="1" applyProtection="1">
      <alignment horizontal="center" vertical="center" wrapText="1"/>
      <protection hidden="1"/>
    </xf>
    <xf numFmtId="0" fontId="56" fillId="3" borderId="60" xfId="0" applyFont="1" applyFill="1" applyBorder="1" applyAlignment="1" applyProtection="1">
      <alignment horizontal="center" vertical="center" wrapText="1"/>
      <protection hidden="1"/>
    </xf>
    <xf numFmtId="0" fontId="15" fillId="4" borderId="52" xfId="0" applyFont="1" applyFill="1" applyBorder="1" applyAlignment="1" applyProtection="1">
      <alignment horizontal="left" vertical="center" wrapText="1"/>
      <protection hidden="1"/>
    </xf>
    <xf numFmtId="0" fontId="15" fillId="4" borderId="2" xfId="0" applyFont="1" applyFill="1" applyBorder="1" applyAlignment="1" applyProtection="1">
      <alignment horizontal="left" vertical="center" wrapText="1"/>
      <protection hidden="1"/>
    </xf>
    <xf numFmtId="0" fontId="15" fillId="4" borderId="72" xfId="0" applyFont="1" applyFill="1" applyBorder="1" applyAlignment="1" applyProtection="1">
      <alignment horizontal="left" vertical="center" wrapText="1"/>
      <protection hidden="1"/>
    </xf>
    <xf numFmtId="0" fontId="15" fillId="4" borderId="38" xfId="0" applyFont="1" applyFill="1" applyBorder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horizontal="left" vertical="center" wrapText="1"/>
      <protection hidden="1"/>
    </xf>
    <xf numFmtId="0" fontId="15" fillId="4" borderId="50" xfId="0" applyFont="1" applyFill="1" applyBorder="1" applyAlignment="1" applyProtection="1">
      <alignment horizontal="left" vertical="center" wrapText="1"/>
      <protection hidden="1"/>
    </xf>
    <xf numFmtId="0" fontId="0" fillId="0" borderId="42" xfId="0" applyBorder="1"/>
    <xf numFmtId="0" fontId="0" fillId="0" borderId="43" xfId="0" applyBorder="1"/>
    <xf numFmtId="0" fontId="0" fillId="0" borderId="51" xfId="0" applyBorder="1"/>
    <xf numFmtId="0" fontId="14" fillId="2" borderId="27" xfId="0" applyFont="1" applyFill="1" applyBorder="1" applyAlignment="1" applyProtection="1">
      <alignment horizontal="left"/>
      <protection hidden="1"/>
    </xf>
    <xf numFmtId="0" fontId="14" fillId="2" borderId="28" xfId="0" applyFont="1" applyFill="1" applyBorder="1" applyAlignment="1" applyProtection="1">
      <alignment horizontal="left"/>
      <protection hidden="1"/>
    </xf>
    <xf numFmtId="0" fontId="14" fillId="2" borderId="29" xfId="0" applyFont="1" applyFill="1" applyBorder="1" applyAlignment="1" applyProtection="1">
      <alignment horizontal="left"/>
      <protection hidden="1"/>
    </xf>
    <xf numFmtId="0" fontId="31" fillId="3" borderId="39" xfId="0" applyFont="1" applyFill="1" applyBorder="1" applyAlignment="1" applyProtection="1">
      <alignment horizontal="center" vertical="center" wrapText="1"/>
      <protection hidden="1"/>
    </xf>
    <xf numFmtId="0" fontId="31" fillId="3" borderId="40" xfId="0" applyFont="1" applyFill="1" applyBorder="1" applyAlignment="1" applyProtection="1">
      <alignment horizontal="center" vertical="center" wrapText="1"/>
      <protection hidden="1"/>
    </xf>
    <xf numFmtId="0" fontId="31" fillId="3" borderId="49" xfId="0" applyFont="1" applyFill="1" applyBorder="1" applyAlignment="1" applyProtection="1">
      <alignment horizontal="center" vertical="center" wrapText="1"/>
      <protection hidden="1"/>
    </xf>
    <xf numFmtId="0" fontId="44" fillId="7" borderId="38" xfId="0" applyFont="1" applyFill="1" applyBorder="1" applyAlignment="1" applyProtection="1">
      <alignment horizontal="right"/>
      <protection hidden="1"/>
    </xf>
    <xf numFmtId="0" fontId="44" fillId="7" borderId="0" xfId="0" applyFont="1" applyFill="1" applyAlignment="1" applyProtection="1">
      <alignment horizontal="righ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4" fillId="7" borderId="50" xfId="0" applyFont="1" applyFill="1" applyBorder="1" applyAlignment="1" applyProtection="1">
      <alignment horizontal="left"/>
      <protection hidden="1"/>
    </xf>
    <xf numFmtId="0" fontId="14" fillId="2" borderId="42" xfId="0" applyFont="1" applyFill="1" applyBorder="1" applyAlignment="1" applyProtection="1">
      <alignment horizontal="center"/>
      <protection hidden="1"/>
    </xf>
    <xf numFmtId="0" fontId="14" fillId="2" borderId="51" xfId="0" applyFont="1" applyFill="1" applyBorder="1" applyAlignment="1" applyProtection="1">
      <alignment horizontal="center"/>
      <protection hidden="1"/>
    </xf>
    <xf numFmtId="0" fontId="29" fillId="7" borderId="39" xfId="0" applyFont="1" applyFill="1" applyBorder="1" applyAlignment="1" applyProtection="1">
      <alignment horizontal="center"/>
      <protection hidden="1"/>
    </xf>
    <xf numFmtId="0" fontId="29" fillId="7" borderId="40" xfId="0" applyFont="1" applyFill="1" applyBorder="1" applyAlignment="1" applyProtection="1">
      <alignment horizontal="center"/>
      <protection hidden="1"/>
    </xf>
    <xf numFmtId="0" fontId="29" fillId="7" borderId="49" xfId="0" applyFont="1" applyFill="1" applyBorder="1" applyAlignment="1" applyProtection="1">
      <alignment horizontal="center"/>
      <protection hidden="1"/>
    </xf>
    <xf numFmtId="0" fontId="42" fillId="4" borderId="48" xfId="0" applyFont="1" applyFill="1" applyBorder="1" applyAlignment="1" applyProtection="1">
      <alignment horizontal="center" vertical="center" wrapText="1"/>
      <protection hidden="1"/>
    </xf>
    <xf numFmtId="0" fontId="42" fillId="4" borderId="46" xfId="0" applyFont="1" applyFill="1" applyBorder="1" applyAlignment="1" applyProtection="1">
      <alignment horizontal="center" vertical="center" wrapText="1"/>
      <protection hidden="1"/>
    </xf>
    <xf numFmtId="0" fontId="42" fillId="4" borderId="47" xfId="0" applyFont="1" applyFill="1" applyBorder="1" applyAlignment="1" applyProtection="1">
      <alignment horizontal="center" vertical="center" wrapText="1"/>
      <protection hidden="1"/>
    </xf>
    <xf numFmtId="0" fontId="14" fillId="4" borderId="39" xfId="0" applyFont="1" applyFill="1" applyBorder="1" applyAlignment="1" applyProtection="1">
      <alignment horizontal="left" vertical="top" wrapText="1"/>
      <protection hidden="1"/>
    </xf>
    <xf numFmtId="0" fontId="10" fillId="4" borderId="40" xfId="0" applyFont="1" applyFill="1" applyBorder="1" applyAlignment="1" applyProtection="1">
      <alignment horizontal="left" vertical="top" wrapText="1"/>
      <protection hidden="1"/>
    </xf>
    <xf numFmtId="0" fontId="10" fillId="4" borderId="49" xfId="0" applyFont="1" applyFill="1" applyBorder="1" applyAlignment="1" applyProtection="1">
      <alignment horizontal="left" vertical="top" wrapText="1"/>
      <protection hidden="1"/>
    </xf>
    <xf numFmtId="0" fontId="10" fillId="4" borderId="38" xfId="0" applyFont="1" applyFill="1" applyBorder="1" applyAlignment="1" applyProtection="1">
      <alignment horizontal="left" vertical="top" wrapText="1"/>
      <protection hidden="1"/>
    </xf>
    <xf numFmtId="0" fontId="10" fillId="4" borderId="0" xfId="0" applyFont="1" applyFill="1" applyAlignment="1" applyProtection="1">
      <alignment horizontal="left" vertical="top" wrapText="1"/>
      <protection hidden="1"/>
    </xf>
    <xf numFmtId="0" fontId="10" fillId="4" borderId="50" xfId="0" applyFont="1" applyFill="1" applyBorder="1" applyAlignment="1" applyProtection="1">
      <alignment horizontal="left" vertical="top" wrapText="1"/>
      <protection hidden="1"/>
    </xf>
    <xf numFmtId="0" fontId="10" fillId="4" borderId="42" xfId="0" applyFont="1" applyFill="1" applyBorder="1" applyAlignment="1" applyProtection="1">
      <alignment horizontal="left" vertical="top" wrapText="1"/>
      <protection hidden="1"/>
    </xf>
    <xf numFmtId="0" fontId="10" fillId="4" borderId="43" xfId="0" applyFont="1" applyFill="1" applyBorder="1" applyAlignment="1" applyProtection="1">
      <alignment horizontal="left" vertical="top" wrapText="1"/>
      <protection hidden="1"/>
    </xf>
    <xf numFmtId="0" fontId="10" fillId="4" borderId="51" xfId="0" applyFont="1" applyFill="1" applyBorder="1" applyAlignment="1" applyProtection="1">
      <alignment horizontal="left" vertical="top" wrapText="1"/>
      <protection hidden="1"/>
    </xf>
    <xf numFmtId="0" fontId="10" fillId="4" borderId="39" xfId="0" applyFont="1" applyFill="1" applyBorder="1" applyAlignment="1" applyProtection="1">
      <alignment horizontal="left" vertical="top" wrapText="1"/>
      <protection hidden="1"/>
    </xf>
    <xf numFmtId="0" fontId="14" fillId="3" borderId="63" xfId="0" applyFont="1" applyFill="1" applyBorder="1" applyAlignment="1" applyProtection="1">
      <alignment horizontal="center" vertical="center" wrapText="1"/>
      <protection hidden="1"/>
    </xf>
    <xf numFmtId="0" fontId="14" fillId="3" borderId="64" xfId="0" applyFont="1" applyFill="1" applyBorder="1" applyAlignment="1" applyProtection="1">
      <alignment horizontal="center" vertical="center" wrapText="1"/>
      <protection hidden="1"/>
    </xf>
    <xf numFmtId="0" fontId="14" fillId="3" borderId="66" xfId="0" applyFont="1" applyFill="1" applyBorder="1" applyAlignment="1" applyProtection="1">
      <alignment horizontal="center" vertical="center" wrapText="1"/>
      <protection hidden="1"/>
    </xf>
    <xf numFmtId="0" fontId="14" fillId="3" borderId="45" xfId="0" applyFont="1" applyFill="1" applyBorder="1" applyAlignment="1" applyProtection="1">
      <alignment horizontal="center" vertical="center" wrapText="1"/>
      <protection hidden="1"/>
    </xf>
    <xf numFmtId="0" fontId="24" fillId="12" borderId="27" xfId="0" applyFont="1" applyFill="1" applyBorder="1" applyAlignment="1" applyProtection="1">
      <alignment horizontal="right"/>
      <protection hidden="1"/>
    </xf>
    <xf numFmtId="0" fontId="37" fillId="7" borderId="48" xfId="0" applyFont="1" applyFill="1" applyBorder="1" applyAlignment="1" applyProtection="1">
      <alignment horizontal="center" vertical="center"/>
      <protection hidden="1"/>
    </xf>
    <xf numFmtId="0" fontId="37" fillId="7" borderId="46" xfId="0" applyFont="1" applyFill="1" applyBorder="1" applyAlignment="1" applyProtection="1">
      <alignment horizontal="center" vertical="center"/>
      <protection hidden="1"/>
    </xf>
    <xf numFmtId="0" fontId="37" fillId="7" borderId="47" xfId="0" applyFont="1" applyFill="1" applyBorder="1" applyAlignment="1" applyProtection="1">
      <alignment horizontal="center" vertical="center"/>
      <protection hidden="1"/>
    </xf>
    <xf numFmtId="0" fontId="15" fillId="4" borderId="35" xfId="0" applyFont="1" applyFill="1" applyBorder="1" applyAlignment="1" applyProtection="1">
      <alignment horizontal="left" vertical="center" wrapText="1"/>
      <protection hidden="1"/>
    </xf>
    <xf numFmtId="0" fontId="15" fillId="4" borderId="23" xfId="0" applyFont="1" applyFill="1" applyBorder="1" applyAlignment="1" applyProtection="1">
      <alignment horizontal="left" vertical="center" wrapText="1"/>
      <protection hidden="1"/>
    </xf>
    <xf numFmtId="0" fontId="15" fillId="4" borderId="24" xfId="0" applyFont="1" applyFill="1" applyBorder="1" applyAlignment="1" applyProtection="1">
      <alignment horizontal="left" vertical="center" wrapText="1"/>
      <protection hidden="1"/>
    </xf>
    <xf numFmtId="0" fontId="30" fillId="7" borderId="0" xfId="0" applyFont="1" applyFill="1" applyAlignment="1" applyProtection="1">
      <alignment horizontal="center" vertical="center" wrapText="1"/>
      <protection hidden="1"/>
    </xf>
    <xf numFmtId="0" fontId="30" fillId="7" borderId="49" xfId="0" applyFont="1" applyFill="1" applyBorder="1" applyAlignment="1" applyProtection="1">
      <alignment horizontal="center" vertical="center" wrapText="1"/>
      <protection hidden="1"/>
    </xf>
    <xf numFmtId="0" fontId="27" fillId="14" borderId="17" xfId="7" applyFont="1" applyFill="1" applyBorder="1" applyAlignment="1" applyProtection="1">
      <alignment horizontal="center"/>
      <protection locked="0" hidden="1"/>
    </xf>
    <xf numFmtId="0" fontId="22" fillId="14" borderId="10" xfId="7" applyFont="1" applyFill="1" applyBorder="1" applyAlignment="1" applyProtection="1">
      <alignment horizontal="center"/>
      <protection locked="0" hidden="1"/>
    </xf>
    <xf numFmtId="0" fontId="22" fillId="4" borderId="17" xfId="7" applyFont="1" applyFill="1" applyBorder="1" applyAlignment="1" applyProtection="1">
      <alignment horizontal="left"/>
      <protection locked="0"/>
    </xf>
    <xf numFmtId="0" fontId="22" fillId="4" borderId="10" xfId="7" applyFont="1" applyFill="1" applyBorder="1" applyAlignment="1" applyProtection="1">
      <alignment horizontal="left"/>
      <protection locked="0"/>
    </xf>
    <xf numFmtId="0" fontId="11" fillId="3" borderId="39" xfId="0" applyFont="1" applyFill="1" applyBorder="1" applyAlignment="1" applyProtection="1">
      <alignment horizontal="center" vertical="center" wrapText="1"/>
      <protection hidden="1"/>
    </xf>
    <xf numFmtId="0" fontId="11" fillId="3" borderId="49" xfId="0" applyFont="1" applyFill="1" applyBorder="1" applyAlignment="1" applyProtection="1">
      <alignment horizontal="center" vertical="center" wrapText="1"/>
      <protection hidden="1"/>
    </xf>
    <xf numFmtId="0" fontId="11" fillId="3" borderId="42" xfId="0" applyFont="1" applyFill="1" applyBorder="1" applyAlignment="1" applyProtection="1">
      <alignment horizontal="center" vertical="center" wrapText="1"/>
      <protection hidden="1"/>
    </xf>
    <xf numFmtId="0" fontId="11" fillId="3" borderId="51" xfId="0" applyFont="1" applyFill="1" applyBorder="1" applyAlignment="1" applyProtection="1">
      <alignment horizontal="center" vertical="center" wrapText="1"/>
      <protection hidden="1"/>
    </xf>
    <xf numFmtId="0" fontId="30" fillId="7" borderId="38" xfId="0" quotePrefix="1" applyFont="1" applyFill="1" applyBorder="1" applyAlignment="1" applyProtection="1">
      <alignment horizontal="center"/>
      <protection hidden="1"/>
    </xf>
    <xf numFmtId="0" fontId="19" fillId="7" borderId="38" xfId="0" applyFont="1" applyFill="1" applyBorder="1" applyAlignment="1" applyProtection="1">
      <alignment horizontal="center"/>
      <protection hidden="1"/>
    </xf>
    <xf numFmtId="0" fontId="19" fillId="7" borderId="0" xfId="0" applyFont="1" applyFill="1" applyAlignment="1" applyProtection="1">
      <alignment horizontal="center"/>
      <protection hidden="1"/>
    </xf>
    <xf numFmtId="0" fontId="19" fillId="7" borderId="50" xfId="0" applyFont="1" applyFill="1" applyBorder="1" applyAlignment="1" applyProtection="1">
      <alignment horizontal="center"/>
      <protection hidden="1"/>
    </xf>
    <xf numFmtId="0" fontId="30" fillId="7" borderId="50" xfId="0" applyFont="1" applyFill="1" applyBorder="1" applyAlignment="1" applyProtection="1">
      <alignment horizontal="center"/>
      <protection hidden="1"/>
    </xf>
    <xf numFmtId="0" fontId="14" fillId="2" borderId="48" xfId="0" applyFont="1" applyFill="1" applyBorder="1" applyAlignment="1" applyProtection="1">
      <alignment horizontal="center" vertical="center" wrapText="1"/>
      <protection hidden="1"/>
    </xf>
    <xf numFmtId="0" fontId="14" fillId="2" borderId="47" xfId="0" applyFont="1" applyFill="1" applyBorder="1" applyAlignment="1" applyProtection="1">
      <alignment horizontal="center" vertical="center" wrapText="1"/>
      <protection hidden="1"/>
    </xf>
    <xf numFmtId="0" fontId="22" fillId="4" borderId="52" xfId="7" applyFont="1" applyFill="1" applyBorder="1" applyAlignment="1" applyProtection="1">
      <alignment horizontal="left"/>
      <protection locked="0"/>
    </xf>
    <xf numFmtId="0" fontId="22" fillId="4" borderId="72" xfId="7" applyFont="1" applyFill="1" applyBorder="1" applyAlignment="1" applyProtection="1">
      <alignment horizontal="left"/>
      <protection locked="0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0" fontId="46" fillId="15" borderId="40" xfId="0" applyFont="1" applyFill="1" applyBorder="1" applyAlignment="1" applyProtection="1">
      <alignment horizontal="left" vertical="center" wrapText="1"/>
      <protection hidden="1"/>
    </xf>
    <xf numFmtId="0" fontId="14" fillId="15" borderId="40" xfId="0" applyFont="1" applyFill="1" applyBorder="1" applyAlignment="1" applyProtection="1">
      <alignment horizontal="left" vertical="center" wrapText="1"/>
      <protection hidden="1"/>
    </xf>
    <xf numFmtId="0" fontId="0" fillId="0" borderId="0" xfId="0"/>
    <xf numFmtId="0" fontId="25" fillId="2" borderId="38" xfId="0" applyFont="1" applyFill="1" applyBorder="1" applyAlignment="1" applyProtection="1">
      <alignment horizontal="center" vertical="top" wrapText="1"/>
      <protection hidden="1"/>
    </xf>
    <xf numFmtId="0" fontId="25" fillId="2" borderId="0" xfId="0" applyFont="1" applyFill="1" applyAlignment="1" applyProtection="1">
      <alignment horizontal="center" vertical="top" wrapText="1"/>
      <protection hidden="1"/>
    </xf>
    <xf numFmtId="0" fontId="25" fillId="2" borderId="50" xfId="0" applyFont="1" applyFill="1" applyBorder="1" applyAlignment="1" applyProtection="1">
      <alignment horizontal="center" vertical="top" wrapText="1"/>
      <protection hidden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31" fillId="2" borderId="38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31" fillId="2" borderId="50" xfId="0" applyFont="1" applyFill="1" applyBorder="1" applyAlignment="1" applyProtection="1">
      <alignment horizontal="center" vertical="center" wrapText="1"/>
      <protection hidden="1"/>
    </xf>
    <xf numFmtId="0" fontId="14" fillId="2" borderId="57" xfId="0" applyFont="1" applyFill="1" applyBorder="1" applyAlignment="1" applyProtection="1">
      <alignment horizontal="center"/>
      <protection hidden="1"/>
    </xf>
    <xf numFmtId="0" fontId="53" fillId="2" borderId="58" xfId="0" applyFont="1" applyFill="1" applyBorder="1" applyAlignment="1">
      <alignment horizontal="center"/>
    </xf>
    <xf numFmtId="0" fontId="14" fillId="2" borderId="53" xfId="0" applyFont="1" applyFill="1" applyBorder="1" applyAlignment="1" applyProtection="1">
      <alignment horizontal="center"/>
      <protection hidden="1"/>
    </xf>
    <xf numFmtId="0" fontId="14" fillId="2" borderId="55" xfId="0" applyFont="1" applyFill="1" applyBorder="1" applyAlignment="1" applyProtection="1">
      <alignment horizontal="center"/>
      <protection hidden="1"/>
    </xf>
    <xf numFmtId="38" fontId="14" fillId="2" borderId="27" xfId="1" applyNumberFormat="1" applyFont="1" applyFill="1" applyBorder="1" applyAlignment="1" applyProtection="1">
      <alignment horizontal="right" wrapText="1"/>
      <protection hidden="1"/>
    </xf>
    <xf numFmtId="38" fontId="14" fillId="2" borderId="28" xfId="1" applyNumberFormat="1" applyFont="1" applyFill="1" applyBorder="1" applyAlignment="1" applyProtection="1">
      <alignment horizontal="right" wrapText="1"/>
      <protection hidden="1"/>
    </xf>
    <xf numFmtId="0" fontId="0" fillId="0" borderId="29" xfId="0" applyBorder="1" applyAlignment="1" applyProtection="1">
      <alignment horizontal="right" wrapText="1"/>
      <protection hidden="1"/>
    </xf>
    <xf numFmtId="0" fontId="0" fillId="0" borderId="28" xfId="0" applyBorder="1" applyAlignment="1" applyProtection="1">
      <alignment horizontal="right" wrapText="1"/>
      <protection hidden="1"/>
    </xf>
    <xf numFmtId="0" fontId="14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>
      <alignment horizontal="center" vertical="center" wrapText="1"/>
    </xf>
    <xf numFmtId="0" fontId="16" fillId="7" borderId="51" xfId="0" applyFont="1" applyFill="1" applyBorder="1" applyAlignment="1" applyProtection="1">
      <alignment horizontal="center"/>
      <protection hidden="1"/>
    </xf>
    <xf numFmtId="40" fontId="14" fillId="2" borderId="27" xfId="1" applyNumberFormat="1" applyFont="1" applyFill="1" applyBorder="1" applyAlignment="1" applyProtection="1">
      <alignment horizontal="right" wrapText="1"/>
      <protection hidden="1"/>
    </xf>
    <xf numFmtId="40" fontId="14" fillId="2" borderId="28" xfId="1" applyNumberFormat="1" applyFont="1" applyFill="1" applyBorder="1" applyAlignment="1" applyProtection="1">
      <alignment horizontal="right" wrapText="1"/>
      <protection hidden="1"/>
    </xf>
    <xf numFmtId="40" fontId="14" fillId="2" borderId="29" xfId="1" applyNumberFormat="1" applyFont="1" applyFill="1" applyBorder="1" applyAlignment="1" applyProtection="1">
      <alignment horizontal="right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0" fontId="34" fillId="3" borderId="12" xfId="0" applyFont="1" applyFill="1" applyBorder="1" applyAlignment="1" applyProtection="1">
      <alignment horizontal="center" vertical="center" wrapText="1"/>
      <protection hidden="1"/>
    </xf>
    <xf numFmtId="0" fontId="34" fillId="3" borderId="13" xfId="0" applyFont="1" applyFill="1" applyBorder="1" applyAlignment="1" applyProtection="1">
      <alignment horizontal="center" vertical="center" wrapText="1"/>
      <protection hidden="1"/>
    </xf>
    <xf numFmtId="0" fontId="34" fillId="3" borderId="14" xfId="0" applyFont="1" applyFill="1" applyBorder="1" applyAlignment="1" applyProtection="1">
      <alignment horizontal="center" vertical="center" wrapText="1"/>
      <protection hidden="1"/>
    </xf>
    <xf numFmtId="0" fontId="43" fillId="3" borderId="12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34" fillId="3" borderId="27" xfId="0" applyFont="1" applyFill="1" applyBorder="1" applyAlignment="1" applyProtection="1">
      <alignment horizontal="center" vertical="center" wrapText="1"/>
      <protection hidden="1"/>
    </xf>
    <xf numFmtId="0" fontId="34" fillId="3" borderId="28" xfId="0" applyFont="1" applyFill="1" applyBorder="1" applyAlignment="1" applyProtection="1">
      <alignment horizontal="center" vertical="center" wrapText="1"/>
      <protection hidden="1"/>
    </xf>
    <xf numFmtId="0" fontId="34" fillId="3" borderId="29" xfId="0" applyFont="1" applyFill="1" applyBorder="1" applyAlignment="1" applyProtection="1">
      <alignment horizontal="center" vertical="center" wrapText="1"/>
      <protection hidden="1"/>
    </xf>
    <xf numFmtId="0" fontId="34" fillId="3" borderId="39" xfId="0" applyFont="1" applyFill="1" applyBorder="1" applyAlignment="1" applyProtection="1">
      <alignment horizontal="center" vertical="center" wrapText="1"/>
      <protection hidden="1"/>
    </xf>
    <xf numFmtId="0" fontId="34" fillId="3" borderId="41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center" vertical="top" wrapText="1"/>
      <protection hidden="1"/>
    </xf>
    <xf numFmtId="0" fontId="10" fillId="4" borderId="29" xfId="0" applyFont="1" applyFill="1" applyBorder="1" applyAlignment="1" applyProtection="1">
      <alignment horizontal="center" vertical="top" wrapText="1"/>
      <protection hidden="1"/>
    </xf>
    <xf numFmtId="0" fontId="14" fillId="2" borderId="27" xfId="0" applyFont="1" applyFill="1" applyBorder="1" applyAlignment="1" applyProtection="1">
      <alignment horizontal="right" wrapText="1"/>
      <protection hidden="1"/>
    </xf>
    <xf numFmtId="0" fontId="14" fillId="2" borderId="28" xfId="0" applyFont="1" applyFill="1" applyBorder="1" applyAlignment="1" applyProtection="1">
      <alignment horizontal="right" wrapText="1"/>
      <protection hidden="1"/>
    </xf>
    <xf numFmtId="0" fontId="14" fillId="2" borderId="29" xfId="0" applyFont="1" applyFill="1" applyBorder="1" applyAlignment="1" applyProtection="1">
      <alignment horizontal="right" wrapText="1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45" xfId="0" applyFont="1" applyFill="1" applyBorder="1" applyAlignment="1" applyProtection="1">
      <alignment horizontal="center" vertical="center" wrapText="1"/>
      <protection hidden="1"/>
    </xf>
    <xf numFmtId="0" fontId="35" fillId="3" borderId="42" xfId="0" applyFont="1" applyFill="1" applyBorder="1" applyAlignment="1" applyProtection="1">
      <alignment horizontal="center" vertical="center" wrapText="1"/>
      <protection hidden="1"/>
    </xf>
    <xf numFmtId="0" fontId="35" fillId="3" borderId="44" xfId="0" applyFont="1" applyFill="1" applyBorder="1" applyAlignment="1" applyProtection="1">
      <alignment horizontal="center" vertical="center" wrapText="1"/>
      <protection hidden="1"/>
    </xf>
    <xf numFmtId="0" fontId="29" fillId="7" borderId="42" xfId="0" applyFont="1" applyFill="1" applyBorder="1" applyAlignment="1" applyProtection="1">
      <alignment horizontal="center" vertical="center" wrapText="1"/>
      <protection hidden="1"/>
    </xf>
    <xf numFmtId="0" fontId="29" fillId="7" borderId="43" xfId="0" applyFont="1" applyFill="1" applyBorder="1" applyAlignment="1" applyProtection="1">
      <alignment horizontal="center" vertical="center" wrapText="1"/>
      <protection hidden="1"/>
    </xf>
    <xf numFmtId="0" fontId="29" fillId="7" borderId="51" xfId="0" applyFont="1" applyFill="1" applyBorder="1" applyAlignment="1" applyProtection="1">
      <alignment horizontal="center" vertical="center" wrapText="1"/>
      <protection hidden="1"/>
    </xf>
    <xf numFmtId="0" fontId="30" fillId="5" borderId="39" xfId="0" applyFont="1" applyFill="1" applyBorder="1" applyAlignment="1" applyProtection="1">
      <alignment horizontal="center" vertical="center"/>
      <protection hidden="1"/>
    </xf>
    <xf numFmtId="0" fontId="30" fillId="5" borderId="40" xfId="0" applyFont="1" applyFill="1" applyBorder="1" applyAlignment="1" applyProtection="1">
      <alignment horizontal="center" vertical="center"/>
      <protection hidden="1"/>
    </xf>
    <xf numFmtId="0" fontId="30" fillId="5" borderId="49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top" wrapText="1"/>
      <protection hidden="1"/>
    </xf>
    <xf numFmtId="0" fontId="0" fillId="0" borderId="76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42" fillId="0" borderId="27" xfId="0" applyFont="1" applyBorder="1" applyAlignment="1" applyProtection="1">
      <alignment horizontal="center" vertical="center" wrapText="1"/>
      <protection hidden="1"/>
    </xf>
    <xf numFmtId="0" fontId="42" fillId="0" borderId="28" xfId="0" applyFont="1" applyBorder="1" applyAlignment="1" applyProtection="1">
      <alignment horizontal="center" vertical="center" wrapText="1"/>
      <protection hidden="1"/>
    </xf>
    <xf numFmtId="0" fontId="42" fillId="0" borderId="29" xfId="0" applyFont="1" applyBorder="1" applyAlignment="1" applyProtection="1">
      <alignment horizontal="center" vertical="center" wrapText="1"/>
      <protection hidden="1"/>
    </xf>
    <xf numFmtId="0" fontId="19" fillId="2" borderId="39" xfId="0" applyFont="1" applyFill="1" applyBorder="1" applyAlignment="1" applyProtection="1">
      <alignment horizontal="center"/>
      <protection hidden="1"/>
    </xf>
    <xf numFmtId="0" fontId="19" fillId="2" borderId="40" xfId="0" applyFont="1" applyFill="1" applyBorder="1" applyAlignment="1" applyProtection="1">
      <alignment horizontal="center"/>
      <protection hidden="1"/>
    </xf>
    <xf numFmtId="0" fontId="19" fillId="2" borderId="49" xfId="0" applyFont="1" applyFill="1" applyBorder="1" applyAlignment="1" applyProtection="1">
      <alignment horizontal="center"/>
      <protection hidden="1"/>
    </xf>
    <xf numFmtId="0" fontId="19" fillId="2" borderId="42" xfId="0" applyFont="1" applyFill="1" applyBorder="1" applyAlignment="1" applyProtection="1">
      <alignment horizontal="center"/>
      <protection hidden="1"/>
    </xf>
    <xf numFmtId="0" fontId="19" fillId="2" borderId="43" xfId="0" applyFont="1" applyFill="1" applyBorder="1" applyAlignment="1" applyProtection="1">
      <alignment horizontal="center"/>
      <protection hidden="1"/>
    </xf>
    <xf numFmtId="0" fontId="19" fillId="2" borderId="51" xfId="0" applyFont="1" applyFill="1" applyBorder="1" applyAlignment="1" applyProtection="1">
      <alignment horizontal="center"/>
      <protection hidden="1"/>
    </xf>
    <xf numFmtId="0" fontId="14" fillId="2" borderId="53" xfId="0" applyFont="1" applyFill="1" applyBorder="1" applyAlignment="1" applyProtection="1">
      <alignment horizontal="center" vertical="center" wrapText="1"/>
      <protection hidden="1"/>
    </xf>
    <xf numFmtId="0" fontId="14" fillId="2" borderId="55" xfId="0" applyFont="1" applyFill="1" applyBorder="1" applyAlignment="1" applyProtection="1">
      <alignment horizontal="center" vertical="center" wrapText="1"/>
      <protection hidden="1"/>
    </xf>
    <xf numFmtId="0" fontId="28" fillId="0" borderId="38" xfId="0" applyFont="1" applyBorder="1" applyAlignment="1" applyProtection="1">
      <alignment horizontal="left" vertical="top"/>
      <protection hidden="1"/>
    </xf>
    <xf numFmtId="0" fontId="28" fillId="0" borderId="7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7" xfId="0" applyFont="1" applyFill="1" applyBorder="1" applyAlignment="1" applyProtection="1">
      <alignment horizontal="left" vertical="top" wrapText="1"/>
      <protection hidden="1"/>
    </xf>
    <xf numFmtId="0" fontId="14" fillId="2" borderId="3" xfId="0" applyFont="1" applyFill="1" applyBorder="1" applyAlignment="1" applyProtection="1">
      <alignment horizontal="left" vertical="top" wrapText="1"/>
      <protection hidden="1"/>
    </xf>
    <xf numFmtId="0" fontId="14" fillId="2" borderId="20" xfId="0" applyFont="1" applyFill="1" applyBorder="1" applyAlignment="1" applyProtection="1">
      <alignment horizontal="left" vertical="top" wrapText="1"/>
      <protection hidden="1"/>
    </xf>
    <xf numFmtId="0" fontId="14" fillId="2" borderId="22" xfId="0" applyFont="1" applyFill="1" applyBorder="1" applyAlignment="1" applyProtection="1">
      <alignment horizontal="left" vertical="top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28" fillId="0" borderId="52" xfId="0" applyFont="1" applyBorder="1" applyAlignment="1" applyProtection="1">
      <alignment horizontal="left" vertical="top"/>
      <protection hidden="1"/>
    </xf>
    <xf numFmtId="0" fontId="28" fillId="0" borderId="6" xfId="0" applyFont="1" applyBorder="1" applyAlignment="1" applyProtection="1">
      <alignment horizontal="left" vertical="top"/>
      <protection hidden="1"/>
    </xf>
    <xf numFmtId="0" fontId="42" fillId="0" borderId="39" xfId="0" applyFont="1" applyBorder="1" applyAlignment="1">
      <alignment horizontal="center" wrapText="1"/>
    </xf>
    <xf numFmtId="0" fontId="42" fillId="0" borderId="40" xfId="0" applyFont="1" applyBorder="1" applyAlignment="1">
      <alignment horizontal="center" wrapText="1"/>
    </xf>
    <xf numFmtId="0" fontId="42" fillId="0" borderId="49" xfId="0" applyFont="1" applyBorder="1" applyAlignment="1">
      <alignment horizontal="center" wrapText="1"/>
    </xf>
    <xf numFmtId="0" fontId="42" fillId="0" borderId="42" xfId="0" applyFont="1" applyBorder="1" applyAlignment="1">
      <alignment horizontal="center" wrapText="1"/>
    </xf>
    <xf numFmtId="0" fontId="42" fillId="0" borderId="43" xfId="0" applyFont="1" applyBorder="1" applyAlignment="1">
      <alignment horizontal="center" wrapText="1"/>
    </xf>
    <xf numFmtId="0" fontId="42" fillId="0" borderId="51" xfId="0" applyFont="1" applyBorder="1" applyAlignment="1">
      <alignment horizont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2" fillId="0" borderId="0" xfId="0" applyFont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168" fontId="0" fillId="0" borderId="49" xfId="0" applyNumberFormat="1" applyBorder="1" applyAlignment="1">
      <alignment horizontal="center" vertical="center"/>
    </xf>
    <xf numFmtId="168" fontId="0" fillId="0" borderId="51" xfId="0" applyNumberForma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0" fontId="55" fillId="0" borderId="50" xfId="0" applyFont="1" applyBorder="1" applyAlignment="1">
      <alignment horizontal="center" wrapText="1"/>
    </xf>
    <xf numFmtId="0" fontId="13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5" fillId="0" borderId="0" xfId="0" applyFont="1" applyAlignment="1">
      <alignment horizontal="center" vertical="center" wrapText="1"/>
    </xf>
    <xf numFmtId="0" fontId="0" fillId="0" borderId="49" xfId="0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0" fontId="0" fillId="0" borderId="49" xfId="0" applyBorder="1" applyAlignment="1">
      <alignment wrapText="1"/>
    </xf>
    <xf numFmtId="0" fontId="0" fillId="0" borderId="51" xfId="0" applyBorder="1" applyAlignment="1">
      <alignment wrapText="1"/>
    </xf>
    <xf numFmtId="168" fontId="0" fillId="0" borderId="53" xfId="0" applyNumberFormat="1" applyBorder="1" applyAlignment="1">
      <alignment horizontal="center" vertical="center"/>
    </xf>
    <xf numFmtId="168" fontId="0" fillId="0" borderId="55" xfId="0" applyNumberFormat="1" applyBorder="1" applyAlignment="1">
      <alignment horizontal="center" vertical="center"/>
    </xf>
    <xf numFmtId="14" fontId="12" fillId="0" borderId="39" xfId="0" applyNumberFormat="1" applyFont="1" applyBorder="1" applyAlignment="1">
      <alignment horizontal="center" vertical="center" wrapText="1"/>
    </xf>
    <xf numFmtId="14" fontId="12" fillId="0" borderId="42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1" fontId="0" fillId="0" borderId="53" xfId="0" applyNumberFormat="1" applyBorder="1" applyAlignment="1">
      <alignment horizontal="center" wrapText="1"/>
    </xf>
    <xf numFmtId="1" fontId="0" fillId="0" borderId="55" xfId="0" applyNumberFormat="1" applyBorder="1" applyAlignment="1">
      <alignment horizontal="center" wrapText="1"/>
    </xf>
    <xf numFmtId="14" fontId="12" fillId="0" borderId="53" xfId="0" applyNumberFormat="1" applyFont="1" applyBorder="1" applyAlignment="1">
      <alignment horizontal="center" vertical="center" wrapText="1"/>
    </xf>
    <xf numFmtId="14" fontId="12" fillId="0" borderId="55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1" xfId="0" applyBorder="1" applyAlignment="1">
      <alignment horizontal="center"/>
    </xf>
    <xf numFmtId="169" fontId="12" fillId="0" borderId="36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11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33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169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169" fontId="13" fillId="0" borderId="16" xfId="6" applyNumberFormat="1" applyFont="1" applyFill="1" applyBorder="1" applyAlignment="1" applyProtection="1">
      <alignment horizontal="center" vertical="center" wrapText="1"/>
      <protection hidden="1"/>
    </xf>
    <xf numFmtId="169" fontId="13" fillId="0" borderId="24" xfId="6" applyNumberFormat="1" applyFont="1" applyFill="1" applyBorder="1" applyAlignment="1" applyProtection="1">
      <alignment horizontal="center" vertical="center" wrapText="1"/>
      <protection hidden="1"/>
    </xf>
    <xf numFmtId="0" fontId="46" fillId="0" borderId="39" xfId="0" applyFont="1" applyBorder="1" applyAlignment="1" applyProtection="1">
      <alignment horizontal="center" vertical="center" wrapText="1"/>
      <protection hidden="1"/>
    </xf>
    <xf numFmtId="0" fontId="46" fillId="0" borderId="40" xfId="0" applyFont="1" applyBorder="1" applyAlignment="1" applyProtection="1">
      <alignment horizontal="center" vertical="center" wrapText="1"/>
      <protection hidden="1"/>
    </xf>
    <xf numFmtId="0" fontId="46" fillId="0" borderId="49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left" vertical="center" wrapText="1"/>
      <protection hidden="1"/>
    </xf>
    <xf numFmtId="0" fontId="12" fillId="0" borderId="33" xfId="0" applyFont="1" applyBorder="1" applyAlignment="1" applyProtection="1">
      <alignment horizontal="left" vertical="center" wrapText="1"/>
      <protection hidden="1"/>
    </xf>
    <xf numFmtId="0" fontId="12" fillId="0" borderId="34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/>
      <protection hidden="1"/>
    </xf>
    <xf numFmtId="0" fontId="12" fillId="0" borderId="23" xfId="0" applyFont="1" applyBorder="1" applyAlignment="1" applyProtection="1">
      <alignment horizontal="left"/>
      <protection hidden="1"/>
    </xf>
    <xf numFmtId="0" fontId="12" fillId="0" borderId="24" xfId="0" applyFont="1" applyBorder="1" applyAlignment="1" applyProtection="1">
      <alignment horizontal="left"/>
      <protection hidden="1"/>
    </xf>
    <xf numFmtId="0" fontId="13" fillId="0" borderId="38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50" xfId="0" applyFont="1" applyBorder="1" applyAlignment="1" applyProtection="1">
      <alignment horizontal="center"/>
      <protection hidden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3" fillId="0" borderId="71" xfId="0" applyFont="1" applyBorder="1" applyAlignment="1" applyProtection="1">
      <alignment horizontal="center" vertical="center" wrapText="1"/>
      <protection hidden="1"/>
    </xf>
    <xf numFmtId="165" fontId="13" fillId="0" borderId="36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33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11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5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16" xfId="6" applyNumberFormat="1" applyFont="1" applyFill="1" applyBorder="1" applyAlignment="1" applyProtection="1">
      <alignment horizontal="center" vertical="center" wrapText="1"/>
      <protection hidden="1"/>
    </xf>
  </cellXfs>
  <cellStyles count="51">
    <cellStyle name="Comma" xfId="1" builtinId="3"/>
    <cellStyle name="Comma 2" xfId="2" xr:uid="{00000000-0005-0000-0000-000001000000}"/>
    <cellStyle name="Comma 2 2" xfId="6" xr:uid="{00000000-0005-0000-0000-000002000000}"/>
    <cellStyle name="Comma 3" xfId="5" xr:uid="{00000000-0005-0000-0000-000003000000}"/>
    <cellStyle name="Currency" xfId="9" builtinId="4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13" builtinId="9" hidden="1"/>
    <cellStyle name="Followed Hyperlink" xfId="11" builtinId="9" hidden="1"/>
    <cellStyle name="Hyperlink" xfId="2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6" builtinId="8" hidden="1"/>
    <cellStyle name="Hyperlink" xfId="48" builtinId="8" hidden="1"/>
    <cellStyle name="Hyperlink" xfId="44" builtinId="8" hidden="1"/>
    <cellStyle name="Hyperlink" xfId="28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14" builtinId="8" hidden="1"/>
    <cellStyle name="Hyperlink" xfId="16" builtinId="8" hidden="1"/>
    <cellStyle name="Hyperlink" xfId="12" builtinId="8" hidden="1"/>
    <cellStyle name="Hyperlink" xfId="10" builtinId="8" hidden="1"/>
    <cellStyle name="Normal" xfId="0" builtinId="0"/>
    <cellStyle name="Normal 2" xfId="7" xr:uid="{00000000-0005-0000-0000-00002E000000}"/>
    <cellStyle name="Percent" xfId="3" builtinId="5"/>
    <cellStyle name="Percent 2" xfId="4" xr:uid="{00000000-0005-0000-0000-000030000000}"/>
    <cellStyle name="Percent 2 2" xfId="8" xr:uid="{00000000-0005-0000-0000-000031000000}"/>
    <cellStyle name="Title 2" xfId="50" xr:uid="{F7FBC948-5E38-4CE4-AB5B-8F6FCE6EB6E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60C3A"/>
      <color rgb="FF80786A"/>
      <color rgb="FFCCFFCC"/>
      <color rgb="FFFF1128"/>
      <color rgb="FFC00C1C"/>
      <color rgb="FF06E17F"/>
      <color rgb="FF66D6E9"/>
      <color rgb="FFD9FC17"/>
      <color rgb="FF245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Project</a:t>
            </a:r>
            <a:r>
              <a:rPr lang="en-GB" baseline="0"/>
              <a:t> Milestone Gantt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'Project Milestones'!$G$8:$G$22</c:f>
              <c:numCache>
                <c:formatCode>General</c:formatCode>
                <c:ptCount val="15"/>
              </c:numCache>
            </c:numRef>
          </c:cat>
          <c:val>
            <c:numRef>
              <c:f>'Project Milestones'!$I$8:$I$22</c:f>
              <c:numCache>
                <c:formatCode>m/d/yyyy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8CB7-6348-8148-8B4341DF70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'Project Milestones'!$G$8:$G$22</c:f>
              <c:numCache>
                <c:formatCode>General</c:formatCode>
                <c:ptCount val="15"/>
              </c:numCache>
            </c:numRef>
          </c:cat>
          <c:val>
            <c:numRef>
              <c:f>'Project Milestones'!$K$8:$K$22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7-6348-8148-8B4341DF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23444576"/>
        <c:axId val="1145166384"/>
      </c:barChart>
      <c:catAx>
        <c:axId val="423444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166384"/>
        <c:crosses val="autoZero"/>
        <c:auto val="1"/>
        <c:lblAlgn val="ctr"/>
        <c:lblOffset val="100"/>
        <c:tickLblSkip val="1"/>
        <c:noMultiLvlLbl val="0"/>
      </c:catAx>
      <c:valAx>
        <c:axId val="1145166384"/>
        <c:scaling>
          <c:orientation val="minMax"/>
          <c:max val="47300"/>
          <c:min val="4620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4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AA9EE3-FEB1-FA43-89AB-3F5908168C2E}">
  <sheetPr/>
  <sheetViews>
    <sheetView zoomScale="240" workbookViewId="0"/>
  </sheetViews>
  <sheetProtection algorithmName="SHA-512" hashValue="5k7S3FtIlajTot3Z7U+9+lhTq00qlY/g3R5eG129+rpcujlHenlZKaSGDmLNQTsyLSI7bdz+KqtA230B6e/Tew==" saltValue="6Yl2BzojwcmQhUnSw99Uz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2381250</xdr:colOff>
      <xdr:row>7</xdr:row>
      <xdr:rowOff>176688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152E2-7D41-6977-469D-B7E65D89B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17" y="179917"/>
          <a:ext cx="4233333" cy="1256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8C5BB-4BDC-FA3E-FECE-7F860CDDA1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ilva\Desktop\IMCRC\Corporate%20Governance\Directors%20Info\C:\Users\SamSilva\Desktop\C:\Pipeline%20projects\CAPXX-CSIRO\Financials\CAPXX-CSIRO-AMCRC%20financial%2013-04-11%20c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.7-9.8 Stipends and Ope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61"/>
  <sheetViews>
    <sheetView showGridLines="0" zoomScaleNormal="100" workbookViewId="0">
      <selection activeCell="D3" sqref="D3"/>
    </sheetView>
  </sheetViews>
  <sheetFormatPr defaultColWidth="8.6328125" defaultRowHeight="14"/>
  <cols>
    <col min="1" max="1" width="4.81640625" style="1" customWidth="1"/>
    <col min="2" max="2" width="24.36328125" style="1" customWidth="1"/>
    <col min="3" max="3" width="43.81640625" style="1" bestFit="1" customWidth="1"/>
    <col min="4" max="4" width="67.6328125" style="1" customWidth="1"/>
    <col min="5" max="16384" width="8.6328125" style="1"/>
  </cols>
  <sheetData>
    <row r="9" spans="1:10" ht="14.5" thickBot="1"/>
    <row r="10" spans="1:10" ht="22" customHeight="1">
      <c r="B10" s="551" t="s">
        <v>166</v>
      </c>
      <c r="C10" s="551"/>
      <c r="D10" s="7"/>
      <c r="G10" s="545" t="s">
        <v>0</v>
      </c>
      <c r="H10" s="546"/>
      <c r="I10" s="546"/>
      <c r="J10" s="547"/>
    </row>
    <row r="11" spans="1:10" ht="23.25" customHeight="1" thickBot="1">
      <c r="B11" s="551" t="s">
        <v>1</v>
      </c>
      <c r="C11" s="551"/>
      <c r="D11" s="7"/>
      <c r="G11" s="548"/>
      <c r="H11" s="549"/>
      <c r="I11" s="549"/>
      <c r="J11" s="550"/>
    </row>
    <row r="12" spans="1:10" ht="37" customHeight="1" thickBot="1">
      <c r="B12" s="552" t="s">
        <v>201</v>
      </c>
      <c r="C12" s="553"/>
      <c r="D12" s="7"/>
      <c r="G12" s="499"/>
      <c r="H12" s="499"/>
      <c r="I12" s="499"/>
      <c r="J12" s="499"/>
    </row>
    <row r="13" spans="1:10">
      <c r="A13" s="7"/>
      <c r="B13" s="7"/>
      <c r="C13" s="7"/>
      <c r="D13" s="7"/>
      <c r="E13" s="7"/>
      <c r="F13" s="7"/>
      <c r="G13" s="7"/>
      <c r="H13" s="7"/>
    </row>
    <row r="14" spans="1:10" ht="14.5" thickBot="1">
      <c r="A14" s="7"/>
      <c r="B14" s="7"/>
      <c r="C14" s="7"/>
      <c r="D14" s="7"/>
      <c r="E14" s="7"/>
      <c r="F14" s="7"/>
      <c r="G14" s="7"/>
      <c r="H14" s="7"/>
    </row>
    <row r="15" spans="1:10" ht="16" thickBot="1">
      <c r="A15" s="7"/>
      <c r="B15" s="522" t="s">
        <v>2</v>
      </c>
      <c r="C15" s="523"/>
      <c r="D15" s="524"/>
      <c r="E15" s="8"/>
      <c r="F15" s="7"/>
      <c r="G15" s="539" t="s">
        <v>3</v>
      </c>
      <c r="H15" s="540"/>
      <c r="I15" s="540"/>
      <c r="J15" s="541"/>
    </row>
    <row r="16" spans="1:10" ht="19" customHeight="1">
      <c r="A16" s="7"/>
      <c r="B16" s="533" t="s">
        <v>4</v>
      </c>
      <c r="C16" s="518"/>
      <c r="D16" s="519"/>
      <c r="E16" s="7"/>
      <c r="F16" s="7"/>
      <c r="G16" s="542" t="s">
        <v>5</v>
      </c>
      <c r="H16" s="543"/>
      <c r="I16" s="543"/>
      <c r="J16" s="544"/>
    </row>
    <row r="17" spans="1:10" ht="19" customHeight="1" thickBot="1">
      <c r="A17" s="7"/>
      <c r="B17" s="534"/>
      <c r="C17" s="520"/>
      <c r="D17" s="521"/>
      <c r="E17" s="7"/>
      <c r="F17" s="7"/>
      <c r="G17" s="542"/>
      <c r="H17" s="543"/>
      <c r="I17" s="543"/>
      <c r="J17" s="544"/>
    </row>
    <row r="18" spans="1:10" ht="19" customHeight="1">
      <c r="A18" s="7"/>
      <c r="B18" s="123"/>
      <c r="C18" s="498" t="s">
        <v>200</v>
      </c>
      <c r="D18" s="124"/>
      <c r="E18" s="7"/>
      <c r="F18" s="7"/>
      <c r="G18" s="125" t="s">
        <v>202</v>
      </c>
      <c r="H18" s="126"/>
      <c r="I18" s="127"/>
      <c r="J18" s="128"/>
    </row>
    <row r="19" spans="1:10" ht="19" customHeight="1" thickBot="1">
      <c r="A19" s="7"/>
      <c r="B19" s="9" t="s">
        <v>6</v>
      </c>
      <c r="C19" s="122"/>
      <c r="D19" s="535" t="s">
        <v>7</v>
      </c>
      <c r="E19" s="7"/>
      <c r="F19" s="7"/>
      <c r="G19" s="129"/>
      <c r="H19" s="130"/>
      <c r="I19" s="131"/>
      <c r="J19" s="132"/>
    </row>
    <row r="20" spans="1:10" ht="19" customHeight="1">
      <c r="A20" s="7"/>
      <c r="B20" s="9" t="s">
        <v>8</v>
      </c>
      <c r="C20" s="122"/>
      <c r="D20" s="536"/>
      <c r="E20" s="7"/>
      <c r="F20" s="7"/>
      <c r="G20" s="7"/>
      <c r="H20" s="7"/>
    </row>
    <row r="21" spans="1:10" ht="19" customHeight="1">
      <c r="A21" s="7"/>
      <c r="B21" s="123" t="s">
        <v>199</v>
      </c>
      <c r="C21" s="466">
        <f>DATEDIF(C19, C20, "m") + 1</f>
        <v>1</v>
      </c>
      <c r="D21" s="124"/>
      <c r="E21" s="7"/>
      <c r="F21" s="7"/>
      <c r="G21" s="7"/>
      <c r="H21" s="7"/>
    </row>
    <row r="22" spans="1:10" ht="19" customHeight="1" thickBot="1">
      <c r="A22" s="7"/>
      <c r="B22" s="10" t="s">
        <v>9</v>
      </c>
      <c r="C22" s="527" t="s">
        <v>10</v>
      </c>
      <c r="D22" s="528"/>
      <c r="E22" s="7"/>
      <c r="F22" s="7"/>
      <c r="G22" s="7"/>
      <c r="H22" s="7"/>
    </row>
    <row r="23" spans="1:10" ht="19" customHeight="1">
      <c r="A23" s="7"/>
      <c r="B23" s="196" t="s">
        <v>204</v>
      </c>
      <c r="C23" s="525"/>
      <c r="D23" s="526"/>
      <c r="E23" s="7"/>
      <c r="F23" s="7"/>
      <c r="G23" s="11"/>
      <c r="H23" s="11"/>
    </row>
    <row r="24" spans="1:10" ht="19" customHeight="1">
      <c r="A24" s="7"/>
      <c r="B24" s="123"/>
      <c r="C24" s="531"/>
      <c r="D24" s="532"/>
      <c r="E24" s="11"/>
      <c r="F24" s="7"/>
      <c r="G24" s="7"/>
      <c r="H24" s="7"/>
    </row>
    <row r="25" spans="1:10">
      <c r="A25" s="7"/>
      <c r="B25" s="9" t="s">
        <v>189</v>
      </c>
      <c r="C25" s="537"/>
      <c r="D25" s="538"/>
      <c r="E25" s="11"/>
      <c r="F25" s="7"/>
      <c r="G25" s="7"/>
      <c r="H25" s="7"/>
    </row>
    <row r="26" spans="1:10" ht="17.25" customHeight="1">
      <c r="A26" s="7"/>
      <c r="B26" s="7"/>
      <c r="C26" s="7"/>
      <c r="D26" s="7"/>
      <c r="E26" s="7"/>
      <c r="F26" s="7"/>
      <c r="G26" s="7"/>
      <c r="H26" s="7"/>
    </row>
    <row r="27" spans="1:10" ht="17.25" customHeight="1" thickBot="1">
      <c r="A27" s="7"/>
      <c r="B27" s="7"/>
      <c r="C27" s="7"/>
      <c r="D27" s="7"/>
      <c r="E27" s="7"/>
      <c r="F27" s="7"/>
      <c r="G27" s="7"/>
      <c r="H27" s="7"/>
    </row>
    <row r="28" spans="1:10" ht="17.25" customHeight="1" thickBot="1">
      <c r="A28" s="7"/>
      <c r="B28" s="529" t="s">
        <v>12</v>
      </c>
      <c r="C28" s="530"/>
      <c r="D28" s="7"/>
      <c r="E28" s="7"/>
      <c r="F28" s="7"/>
      <c r="G28" s="7"/>
      <c r="H28" s="7"/>
    </row>
    <row r="29" spans="1:10" ht="17.25" customHeight="1">
      <c r="A29" s="7"/>
      <c r="B29" s="500" t="s">
        <v>122</v>
      </c>
      <c r="C29" s="501">
        <v>0.5</v>
      </c>
      <c r="D29" s="7"/>
      <c r="E29" s="7"/>
      <c r="F29" s="7"/>
      <c r="G29" s="7"/>
      <c r="H29" s="7"/>
    </row>
    <row r="30" spans="1:10" ht="17.25" customHeight="1">
      <c r="A30" s="7"/>
      <c r="B30" s="502">
        <f>C25</f>
        <v>0</v>
      </c>
      <c r="C30" s="505">
        <v>0.5</v>
      </c>
      <c r="D30" s="7"/>
      <c r="E30" s="7"/>
      <c r="F30" s="7"/>
      <c r="G30" s="7"/>
      <c r="H30" s="7"/>
    </row>
    <row r="31" spans="1:10" ht="14.5" thickBot="1">
      <c r="A31" s="7"/>
      <c r="B31" s="503" t="s">
        <v>13</v>
      </c>
      <c r="C31" s="504">
        <f>SUM(C29:C30)</f>
        <v>1</v>
      </c>
      <c r="D31" s="7"/>
      <c r="E31" s="7"/>
      <c r="F31" s="7"/>
      <c r="G31" s="7"/>
      <c r="H31" s="7"/>
    </row>
    <row r="32" spans="1:10" ht="18" customHeight="1">
      <c r="A32" s="7"/>
      <c r="B32" s="7"/>
      <c r="C32" s="7"/>
      <c r="D32" s="7"/>
      <c r="E32" s="7"/>
      <c r="F32" s="7"/>
      <c r="G32" s="7"/>
      <c r="H32" s="7"/>
    </row>
    <row r="33" spans="1:8" ht="18" customHeight="1" thickBot="1">
      <c r="A33" s="7"/>
      <c r="B33" s="7"/>
      <c r="C33" s="7"/>
      <c r="D33" s="7"/>
      <c r="E33" s="7"/>
      <c r="F33" s="7"/>
      <c r="G33" s="7"/>
      <c r="H33" s="7"/>
    </row>
    <row r="34" spans="1:8" ht="18" customHeight="1" thickBot="1">
      <c r="A34" s="7"/>
      <c r="B34" s="515" t="s">
        <v>14</v>
      </c>
      <c r="C34" s="516"/>
      <c r="D34" s="517"/>
      <c r="E34" s="7"/>
      <c r="F34" s="7"/>
      <c r="G34" s="7"/>
      <c r="H34" s="7"/>
    </row>
    <row r="35" spans="1:8" ht="18" customHeight="1" thickBot="1">
      <c r="A35" s="7"/>
      <c r="B35" s="12" t="s">
        <v>15</v>
      </c>
      <c r="C35" s="13" t="s">
        <v>16</v>
      </c>
      <c r="D35" s="14" t="s">
        <v>17</v>
      </c>
      <c r="E35" s="7"/>
      <c r="F35" s="7"/>
      <c r="G35" s="7"/>
      <c r="H35" s="7"/>
    </row>
    <row r="36" spans="1:8" ht="18" customHeight="1">
      <c r="A36" s="7"/>
      <c r="B36" s="108" t="s">
        <v>18</v>
      </c>
      <c r="C36" s="109" t="s">
        <v>19</v>
      </c>
      <c r="D36" s="110" t="s">
        <v>20</v>
      </c>
      <c r="E36" s="7"/>
      <c r="F36" s="7"/>
      <c r="G36" s="7"/>
      <c r="H36" s="7"/>
    </row>
    <row r="37" spans="1:8" ht="18" customHeight="1">
      <c r="A37" s="7"/>
      <c r="B37" s="111" t="s">
        <v>21</v>
      </c>
      <c r="C37" s="112" t="s">
        <v>22</v>
      </c>
      <c r="D37" s="113" t="s">
        <v>23</v>
      </c>
      <c r="E37" s="7"/>
      <c r="F37" s="7"/>
      <c r="G37" s="7"/>
      <c r="H37" s="7"/>
    </row>
    <row r="38" spans="1:8" ht="18" customHeight="1">
      <c r="A38" s="7"/>
      <c r="B38" s="111" t="s">
        <v>24</v>
      </c>
      <c r="C38" s="112" t="s">
        <v>25</v>
      </c>
      <c r="D38" s="113" t="s">
        <v>23</v>
      </c>
      <c r="E38" s="7"/>
      <c r="F38" s="7"/>
      <c r="G38" s="7"/>
      <c r="H38" s="7"/>
    </row>
    <row r="39" spans="1:8" ht="18" customHeight="1">
      <c r="A39" s="7"/>
      <c r="B39" s="111" t="s">
        <v>26</v>
      </c>
      <c r="C39" s="112" t="s">
        <v>27</v>
      </c>
      <c r="D39" s="113" t="s">
        <v>23</v>
      </c>
      <c r="E39" s="7"/>
      <c r="F39" s="7"/>
      <c r="G39" s="7"/>
      <c r="H39" s="7"/>
    </row>
    <row r="40" spans="1:8" ht="18" customHeight="1">
      <c r="A40" s="7"/>
      <c r="B40" s="15" t="s">
        <v>28</v>
      </c>
      <c r="C40" s="16" t="s">
        <v>29</v>
      </c>
      <c r="D40" s="106" t="s">
        <v>30</v>
      </c>
      <c r="E40" s="7"/>
      <c r="F40" s="7"/>
      <c r="G40" s="7"/>
      <c r="H40" s="7"/>
    </row>
    <row r="41" spans="1:8">
      <c r="A41" s="7"/>
      <c r="B41" s="15" t="s">
        <v>31</v>
      </c>
      <c r="C41" s="16" t="s">
        <v>32</v>
      </c>
      <c r="D41" s="106" t="s">
        <v>30</v>
      </c>
      <c r="E41" s="7"/>
      <c r="F41" s="7"/>
      <c r="G41" s="7"/>
      <c r="H41" s="7"/>
    </row>
    <row r="42" spans="1:8" ht="18" customHeight="1">
      <c r="A42" s="7"/>
      <c r="B42" s="15" t="s">
        <v>33</v>
      </c>
      <c r="C42" s="16" t="s">
        <v>34</v>
      </c>
      <c r="D42" s="106" t="s">
        <v>30</v>
      </c>
      <c r="E42" s="7"/>
      <c r="F42" s="7"/>
      <c r="G42" s="7"/>
      <c r="H42" s="7"/>
    </row>
    <row r="43" spans="1:8" ht="28.5" thickBot="1">
      <c r="A43" s="7"/>
      <c r="B43" s="97" t="s">
        <v>35</v>
      </c>
      <c r="C43" s="98" t="s">
        <v>36</v>
      </c>
      <c r="D43" s="107" t="s">
        <v>37</v>
      </c>
      <c r="E43" s="7"/>
      <c r="F43" s="7"/>
      <c r="G43" s="7"/>
      <c r="H43" s="7"/>
    </row>
    <row r="44" spans="1:8">
      <c r="A44" s="7"/>
      <c r="D44" s="96"/>
      <c r="E44" s="7"/>
      <c r="F44" s="7"/>
      <c r="G44" s="7"/>
      <c r="H44" s="7"/>
    </row>
    <row r="45" spans="1:8">
      <c r="A45" s="7"/>
      <c r="B45" s="7"/>
      <c r="C45" s="7"/>
      <c r="D45" s="94" t="s">
        <v>203</v>
      </c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C53" s="7"/>
      <c r="D53" s="7"/>
      <c r="E53" s="7"/>
      <c r="F53" s="7"/>
      <c r="G53" s="7"/>
      <c r="H53" s="7"/>
    </row>
    <row r="54" spans="1:8">
      <c r="A54" s="7"/>
      <c r="C54" s="7"/>
      <c r="D54" s="7"/>
      <c r="E54" s="7"/>
      <c r="F54" s="7"/>
      <c r="G54" s="7"/>
      <c r="H54" s="7"/>
    </row>
    <row r="55" spans="1:8">
      <c r="A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</row>
    <row r="59" spans="1:8">
      <c r="A59" s="7"/>
      <c r="B59" s="7"/>
      <c r="C59" s="7"/>
      <c r="D59" s="7"/>
      <c r="E59" s="7"/>
      <c r="F59" s="7"/>
    </row>
    <row r="60" spans="1:8">
      <c r="A60" s="7"/>
      <c r="B60" s="7"/>
      <c r="C60" s="7"/>
      <c r="D60" s="7"/>
      <c r="E60" s="7"/>
    </row>
    <row r="61" spans="1:8">
      <c r="A61" s="7"/>
      <c r="B61" s="7"/>
      <c r="C61" s="7"/>
      <c r="D61" s="7"/>
      <c r="E61" s="7"/>
    </row>
  </sheetData>
  <sheetProtection algorithmName="SHA-512" hashValue="tcuf0bL7iVkZ05LBoXrtxgu5FMkXj2yqrOy8voNeuAZ00Tw89xnA1hPDc4nA9IIYZIKm852+KXmy4/SxBPv9nw==" saltValue="NqN4i3DthClaA715yR6q0A==" spinCount="100000" sheet="1" objects="1" scenarios="1"/>
  <mergeCells count="16">
    <mergeCell ref="G15:J15"/>
    <mergeCell ref="G16:J17"/>
    <mergeCell ref="G10:J11"/>
    <mergeCell ref="B10:C10"/>
    <mergeCell ref="B11:C11"/>
    <mergeCell ref="B12:C12"/>
    <mergeCell ref="B34:D34"/>
    <mergeCell ref="C16:D17"/>
    <mergeCell ref="B15:D15"/>
    <mergeCell ref="C23:D23"/>
    <mergeCell ref="C22:D22"/>
    <mergeCell ref="B28:C28"/>
    <mergeCell ref="C24:D24"/>
    <mergeCell ref="B16:B17"/>
    <mergeCell ref="D19:D20"/>
    <mergeCell ref="C25:D25"/>
  </mergeCells>
  <phoneticPr fontId="9" type="noConversion"/>
  <pageMargins left="0.7" right="0.7" top="0.75" bottom="0.75" header="0.3" footer="0.3"/>
  <pageSetup paperSize="9" scale="71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232"/>
  <sheetViews>
    <sheetView showGridLines="0" zoomScale="96" zoomScaleNormal="130" zoomScalePageLayoutView="110" workbookViewId="0">
      <selection activeCell="H18" sqref="H18"/>
    </sheetView>
  </sheetViews>
  <sheetFormatPr defaultColWidth="8.6328125" defaultRowHeight="14.5"/>
  <cols>
    <col min="1" max="1" width="8.6328125" style="1"/>
    <col min="2" max="2" width="32.6328125" style="1" bestFit="1" customWidth="1"/>
    <col min="3" max="3" width="28.1796875" style="1" customWidth="1"/>
    <col min="4" max="4" width="10.81640625" style="1" customWidth="1"/>
    <col min="5" max="5" width="10.36328125" style="1" bestFit="1" customWidth="1"/>
    <col min="6" max="6" width="20" style="1" customWidth="1"/>
    <col min="7" max="7" width="12.6328125" style="92" customWidth="1"/>
    <col min="8" max="8" width="8.1796875" style="1" customWidth="1"/>
    <col min="9" max="9" width="7.6328125" style="1" customWidth="1"/>
    <col min="10" max="10" width="5.81640625" style="1" customWidth="1"/>
    <col min="11" max="14" width="8.6328125" style="1"/>
    <col min="15" max="15" width="26.36328125" style="1" bestFit="1" customWidth="1"/>
    <col min="16" max="16" width="26.6328125" style="1" bestFit="1" customWidth="1"/>
    <col min="17" max="17" width="26.36328125" style="1" bestFit="1" customWidth="1"/>
    <col min="18" max="18" width="26" style="1" bestFit="1" customWidth="1"/>
    <col min="19" max="19" width="26.36328125" style="1" bestFit="1" customWidth="1"/>
    <col min="20" max="20" width="26.6328125" style="1" bestFit="1" customWidth="1"/>
    <col min="21" max="21" width="26.36328125" style="1" bestFit="1" customWidth="1"/>
    <col min="22" max="22" width="26" style="1" bestFit="1" customWidth="1"/>
    <col min="23" max="16384" width="8.6328125" style="1"/>
  </cols>
  <sheetData>
    <row r="1" spans="2:10" ht="15" thickBot="1"/>
    <row r="2" spans="2:10" ht="50.25" customHeight="1" thickBot="1">
      <c r="B2" s="616">
        <f>'Project Milestones'!B2</f>
        <v>0</v>
      </c>
      <c r="C2" s="617"/>
      <c r="D2" s="617"/>
      <c r="E2" s="700"/>
      <c r="G2" s="781" t="s">
        <v>83</v>
      </c>
      <c r="H2" s="782"/>
      <c r="I2" s="782"/>
      <c r="J2" s="783"/>
    </row>
    <row r="3" spans="2:10" ht="20.25" customHeight="1">
      <c r="B3" s="575" t="s">
        <v>89</v>
      </c>
      <c r="C3" s="576"/>
      <c r="D3" s="576"/>
      <c r="E3" s="577"/>
    </row>
    <row r="4" spans="2:10" ht="20.25" customHeight="1">
      <c r="B4" s="710" t="s">
        <v>39</v>
      </c>
      <c r="C4" s="711"/>
      <c r="D4" s="711"/>
      <c r="E4" s="712"/>
    </row>
    <row r="5" spans="2:10" ht="20.25" customHeight="1" thickBot="1">
      <c r="B5" s="618" t="s">
        <v>90</v>
      </c>
      <c r="C5" s="619"/>
      <c r="D5" s="619"/>
      <c r="E5" s="744"/>
      <c r="F5" s="50"/>
      <c r="G5" s="102"/>
      <c r="H5" s="50"/>
      <c r="I5" s="50"/>
    </row>
    <row r="6" spans="2:10" ht="15.5">
      <c r="B6" s="796"/>
      <c r="C6" s="797"/>
      <c r="D6" s="51" t="s">
        <v>81</v>
      </c>
      <c r="E6" s="52" t="s">
        <v>91</v>
      </c>
      <c r="F6" s="53"/>
      <c r="G6" s="50"/>
      <c r="H6" s="50"/>
      <c r="I6" s="50"/>
    </row>
    <row r="7" spans="2:10" ht="15.5">
      <c r="B7" s="803" t="s">
        <v>92</v>
      </c>
      <c r="C7" s="804"/>
      <c r="D7" s="54"/>
      <c r="E7" s="55"/>
      <c r="F7" s="50"/>
      <c r="G7" s="50"/>
      <c r="H7" s="50"/>
      <c r="I7" s="50"/>
    </row>
    <row r="8" spans="2:10" ht="15.5">
      <c r="B8" s="81" t="s">
        <v>122</v>
      </c>
      <c r="D8" s="57">
        <f>'Cash cont'!J9*'Information and Instructions'!$C29</f>
        <v>0</v>
      </c>
      <c r="E8" s="59" t="str">
        <f>IFERROR(D8/D10,"%")</f>
        <v>%</v>
      </c>
      <c r="F8" s="60"/>
      <c r="G8" s="50"/>
      <c r="H8" s="50"/>
      <c r="I8" s="50"/>
    </row>
    <row r="9" spans="2:10" ht="15.5">
      <c r="B9" s="56" t="str">
        <f>'Information and Instructions'!B25</f>
        <v>Industry Participant</v>
      </c>
      <c r="C9" s="139">
        <f>'Information and Instructions'!C25</f>
        <v>0</v>
      </c>
      <c r="D9" s="57">
        <f>'Cash cont'!J9*'Information and Instructions'!$C30</f>
        <v>0</v>
      </c>
      <c r="E9" s="59" t="str">
        <f>IFERROR(D9/D10,"%")</f>
        <v>%</v>
      </c>
      <c r="F9" s="60"/>
      <c r="G9" s="50"/>
      <c r="H9" s="50"/>
      <c r="I9" s="50"/>
    </row>
    <row r="10" spans="2:10" ht="15.5">
      <c r="B10" s="56"/>
      <c r="C10" s="140" t="s">
        <v>93</v>
      </c>
      <c r="D10" s="62">
        <f>SUM(D8:D9)</f>
        <v>0</v>
      </c>
      <c r="E10" s="63">
        <f>SUM(E8:E9)</f>
        <v>0</v>
      </c>
      <c r="F10" s="50"/>
      <c r="G10" s="50"/>
      <c r="H10" s="50"/>
      <c r="I10" s="50"/>
    </row>
    <row r="11" spans="2:10" ht="15.75" customHeight="1">
      <c r="B11" s="792" t="s">
        <v>94</v>
      </c>
      <c r="C11" s="793"/>
      <c r="D11" s="64"/>
      <c r="E11" s="65"/>
      <c r="F11" s="50"/>
      <c r="G11" s="50"/>
      <c r="H11" s="50"/>
      <c r="I11" s="50"/>
    </row>
    <row r="12" spans="2:10" ht="15.5">
      <c r="B12" s="66" t="str">
        <f>'Information and Instructions'!$B$23</f>
        <v xml:space="preserve">Research Organisation </v>
      </c>
      <c r="C12" s="141">
        <f>'Information and Instructions'!$C$23</f>
        <v>0</v>
      </c>
      <c r="D12" s="67">
        <f xml:space="preserve"> 'Staff '!AA34</f>
        <v>0</v>
      </c>
      <c r="E12" s="68" t="str">
        <f>IFERROR(D12/D14,"%")</f>
        <v>%</v>
      </c>
      <c r="F12" s="802"/>
      <c r="G12" s="50"/>
      <c r="H12" s="50"/>
      <c r="I12" s="50"/>
    </row>
    <row r="13" spans="2:10" ht="15.5">
      <c r="B13" s="66" t="str">
        <f>'Information and Instructions'!$B$25</f>
        <v>Industry Participant</v>
      </c>
      <c r="C13" s="141">
        <f>'Information and Instructions'!$C$25</f>
        <v>0</v>
      </c>
      <c r="D13" s="67">
        <f>'Staff '!AA52</f>
        <v>0</v>
      </c>
      <c r="E13" s="68" t="str">
        <f>IFERROR(D13/D14,"%")</f>
        <v>%</v>
      </c>
      <c r="F13" s="802"/>
      <c r="G13" s="50"/>
      <c r="H13" s="50"/>
      <c r="I13" s="50"/>
    </row>
    <row r="14" spans="2:10" ht="16" customHeight="1">
      <c r="B14" s="56"/>
      <c r="C14" s="140" t="s">
        <v>95</v>
      </c>
      <c r="D14" s="62">
        <f>SUM(D12:D13)</f>
        <v>0</v>
      </c>
      <c r="E14" s="63">
        <f>SUM(E12:E12)</f>
        <v>0</v>
      </c>
      <c r="F14" s="802"/>
      <c r="G14" s="50"/>
      <c r="H14" s="50"/>
      <c r="I14" s="50"/>
    </row>
    <row r="15" spans="2:10" ht="15.5">
      <c r="B15" s="792" t="s">
        <v>96</v>
      </c>
      <c r="C15" s="793"/>
      <c r="D15" s="64"/>
      <c r="E15" s="65"/>
      <c r="F15" s="802"/>
      <c r="G15" s="50"/>
      <c r="H15" s="50"/>
      <c r="I15" s="50"/>
    </row>
    <row r="16" spans="2:10" ht="15.5">
      <c r="B16" s="66" t="str">
        <f>'Information and Instructions'!$B$23</f>
        <v xml:space="preserve">Research Organisation </v>
      </c>
      <c r="C16" s="141">
        <f>'Information and Instructions'!$C$23</f>
        <v>0</v>
      </c>
      <c r="D16" s="67">
        <f>'Non staff In-kind'!I17</f>
        <v>0</v>
      </c>
      <c r="E16" s="68" t="str">
        <f>IFERROR(D16/D18,"%")</f>
        <v>%</v>
      </c>
      <c r="F16" s="802"/>
      <c r="G16" s="50"/>
      <c r="H16" s="50"/>
      <c r="I16" s="50"/>
    </row>
    <row r="17" spans="2:9" ht="15.5">
      <c r="B17" s="66" t="str">
        <f>'Information and Instructions'!$B$25</f>
        <v>Industry Participant</v>
      </c>
      <c r="C17" s="141">
        <f>'Information and Instructions'!$C$25</f>
        <v>0</v>
      </c>
      <c r="D17" s="67">
        <f>'Non staff In-kind'!I34</f>
        <v>0</v>
      </c>
      <c r="E17" s="68" t="str">
        <f>IFERROR(D17/D18,"%")</f>
        <v>%</v>
      </c>
      <c r="F17" s="802"/>
      <c r="G17" s="50"/>
      <c r="H17" s="50"/>
      <c r="I17" s="50"/>
    </row>
    <row r="18" spans="2:9" ht="15.5">
      <c r="B18" s="56"/>
      <c r="C18" s="140" t="s">
        <v>97</v>
      </c>
      <c r="D18" s="62">
        <f>SUM(D16:D17)</f>
        <v>0</v>
      </c>
      <c r="E18" s="63">
        <f>SUM(E16:E17)</f>
        <v>0</v>
      </c>
      <c r="F18" s="802"/>
      <c r="G18" s="50"/>
      <c r="H18" s="50"/>
      <c r="I18" s="50"/>
    </row>
    <row r="19" spans="2:9" ht="15.5">
      <c r="B19" s="792" t="s">
        <v>98</v>
      </c>
      <c r="C19" s="793"/>
      <c r="D19" s="64"/>
      <c r="E19" s="65"/>
      <c r="F19" s="50"/>
      <c r="G19" s="50"/>
      <c r="H19" s="50"/>
      <c r="I19" s="50"/>
    </row>
    <row r="20" spans="2:9" ht="15.5">
      <c r="B20" s="56" t="str">
        <f>B8</f>
        <v>AMCRC</v>
      </c>
      <c r="D20" s="61">
        <f>D8</f>
        <v>0</v>
      </c>
      <c r="E20" s="59" t="str">
        <f>IFERROR(D20/$D$23,"%")</f>
        <v>%</v>
      </c>
      <c r="F20" s="50"/>
      <c r="G20" s="104"/>
      <c r="H20" s="50"/>
      <c r="I20" s="50"/>
    </row>
    <row r="21" spans="2:9" ht="15.5">
      <c r="B21" s="66" t="str">
        <f>'Information and Instructions'!$B$23</f>
        <v xml:space="preserve">Research Organisation </v>
      </c>
      <c r="C21" s="141">
        <f>'Information and Instructions'!$C$23</f>
        <v>0</v>
      </c>
      <c r="D21" s="61">
        <f>SUM(D12,D16)</f>
        <v>0</v>
      </c>
      <c r="E21" s="59" t="str">
        <f t="shared" ref="E21:E22" si="0">IFERROR(D21/$D$23,"%")</f>
        <v>%</v>
      </c>
      <c r="F21" s="50"/>
      <c r="G21" s="104"/>
      <c r="H21" s="50"/>
      <c r="I21" s="50"/>
    </row>
    <row r="22" spans="2:9" ht="15.5">
      <c r="B22" s="66" t="str">
        <f>'Information and Instructions'!$B$25</f>
        <v>Industry Participant</v>
      </c>
      <c r="C22" s="141">
        <f>'Information and Instructions'!$C$25</f>
        <v>0</v>
      </c>
      <c r="D22" s="61">
        <f>SUM(D9,D13,D17)</f>
        <v>0</v>
      </c>
      <c r="E22" s="59" t="str">
        <f t="shared" si="0"/>
        <v>%</v>
      </c>
      <c r="F22" s="50"/>
      <c r="G22" s="104"/>
      <c r="H22" s="50"/>
      <c r="I22" s="50"/>
    </row>
    <row r="23" spans="2:9" ht="15.5">
      <c r="B23" s="798" t="s">
        <v>99</v>
      </c>
      <c r="C23" s="799"/>
      <c r="D23" s="69">
        <f>D10+D18+D14</f>
        <v>0</v>
      </c>
      <c r="E23" s="70">
        <f>SUM(E20:E22)</f>
        <v>0</v>
      </c>
      <c r="F23" s="95" t="e">
        <f>SUM(#REF!)/#REF!</f>
        <v>#REF!</v>
      </c>
      <c r="G23" s="50"/>
      <c r="H23" s="50"/>
      <c r="I23" s="50"/>
    </row>
    <row r="24" spans="2:9" ht="15.75" customHeight="1">
      <c r="B24" s="71" t="s">
        <v>100</v>
      </c>
      <c r="C24" s="72"/>
      <c r="D24" s="73"/>
      <c r="E24" s="74"/>
      <c r="F24" s="50"/>
      <c r="G24" s="50"/>
      <c r="H24" s="50"/>
      <c r="I24" s="50"/>
    </row>
    <row r="25" spans="2:9" ht="15.5">
      <c r="B25" s="66" t="str">
        <f>'Information and Instructions'!$B$23</f>
        <v xml:space="preserve">Research Organisation </v>
      </c>
      <c r="C25" s="141">
        <f>'Information and Instructions'!$C$23</f>
        <v>0</v>
      </c>
      <c r="D25" s="75">
        <f>'Staff '!T18</f>
        <v>0</v>
      </c>
      <c r="E25" s="59" t="str">
        <f>IFERROR(D25/D26,"%")</f>
        <v>%</v>
      </c>
      <c r="F25" s="50"/>
      <c r="G25" s="50"/>
      <c r="H25" s="50"/>
      <c r="I25" s="50"/>
    </row>
    <row r="26" spans="2:9" ht="15.5">
      <c r="B26" s="146"/>
      <c r="C26" s="147" t="s">
        <v>101</v>
      </c>
      <c r="D26" s="148">
        <f>SUM(D25:D25)</f>
        <v>0</v>
      </c>
      <c r="E26" s="149">
        <f>SUM(E25:E25)</f>
        <v>0</v>
      </c>
      <c r="F26" s="50"/>
      <c r="G26" s="50"/>
      <c r="H26" s="50"/>
      <c r="I26" s="50"/>
    </row>
    <row r="27" spans="2:9" ht="15.5">
      <c r="B27" s="71" t="s">
        <v>102</v>
      </c>
      <c r="C27" s="72"/>
      <c r="D27" s="54"/>
      <c r="E27" s="145"/>
      <c r="F27" s="50"/>
      <c r="G27" s="104"/>
      <c r="H27" s="50"/>
      <c r="I27" s="50"/>
    </row>
    <row r="28" spans="2:9" ht="15.5">
      <c r="B28" s="66" t="str">
        <f>'Information and Instructions'!$B$23</f>
        <v xml:space="preserve">Research Organisation </v>
      </c>
      <c r="C28" s="141">
        <f>'Information and Instructions'!$C$23</f>
        <v>0</v>
      </c>
      <c r="D28" s="75">
        <f>'Staff '!T34</f>
        <v>0</v>
      </c>
      <c r="E28" s="59" t="str">
        <f>IFERROR(D28/D30,"%")</f>
        <v>%</v>
      </c>
      <c r="F28" s="50"/>
      <c r="G28" s="104"/>
      <c r="H28" s="50"/>
      <c r="I28" s="50"/>
    </row>
    <row r="29" spans="2:9" ht="15.5">
      <c r="B29" s="66" t="str">
        <f>'Information and Instructions'!$B$25</f>
        <v>Industry Participant</v>
      </c>
      <c r="C29" s="141">
        <f>'Information and Instructions'!$C$25</f>
        <v>0</v>
      </c>
      <c r="D29" s="75">
        <f>'Staff '!T52</f>
        <v>0</v>
      </c>
      <c r="E29" s="59" t="str">
        <f>IFERROR(D29/D30,"%")</f>
        <v>%</v>
      </c>
      <c r="F29" s="50"/>
      <c r="G29" s="104"/>
      <c r="H29" s="50"/>
      <c r="I29" s="50"/>
    </row>
    <row r="30" spans="2:9" ht="16" thickBot="1">
      <c r="B30" s="142"/>
      <c r="C30" s="143" t="s">
        <v>103</v>
      </c>
      <c r="D30" s="76">
        <f>SUM(D28:D29)</f>
        <v>0</v>
      </c>
      <c r="E30" s="144">
        <f>SUM(E28:E29)</f>
        <v>0</v>
      </c>
      <c r="F30" s="50"/>
      <c r="G30" s="104"/>
      <c r="H30" s="50"/>
      <c r="I30" s="50"/>
    </row>
    <row r="31" spans="2:9" ht="15" thickBot="1">
      <c r="G31" s="105"/>
    </row>
    <row r="32" spans="2:9" ht="20.25" customHeight="1" thickBot="1">
      <c r="B32" s="522" t="s">
        <v>104</v>
      </c>
      <c r="C32" s="523"/>
      <c r="D32" s="523"/>
      <c r="E32" s="524"/>
      <c r="F32" s="50"/>
      <c r="G32" s="104"/>
      <c r="H32" s="50"/>
      <c r="I32" s="50"/>
    </row>
    <row r="33" spans="2:9" ht="15.5">
      <c r="B33" s="796"/>
      <c r="C33" s="797"/>
      <c r="D33" s="51" t="s">
        <v>81</v>
      </c>
      <c r="E33" s="52" t="s">
        <v>91</v>
      </c>
      <c r="F33" s="50"/>
      <c r="G33" s="104"/>
      <c r="H33" s="50"/>
      <c r="I33" s="50"/>
    </row>
    <row r="34" spans="2:9" ht="15.5">
      <c r="B34" s="77" t="s">
        <v>105</v>
      </c>
      <c r="C34" s="78"/>
      <c r="D34" s="79"/>
      <c r="E34" s="80"/>
      <c r="F34" s="50"/>
      <c r="G34" s="104"/>
      <c r="H34" s="50"/>
      <c r="I34" s="50"/>
    </row>
    <row r="35" spans="2:9" ht="15.5">
      <c r="B35" s="66" t="str">
        <f>'Information and Instructions'!$B$23</f>
        <v xml:space="preserve">Research Organisation </v>
      </c>
      <c r="C35" s="141">
        <f>'Information and Instructions'!$C$23</f>
        <v>0</v>
      </c>
      <c r="D35" s="61">
        <f>'Staff '!AA18</f>
        <v>0</v>
      </c>
      <c r="E35" s="59" t="str">
        <f>IFERROR(D35/D38,"%")</f>
        <v>%</v>
      </c>
      <c r="F35" s="50"/>
      <c r="G35" s="104"/>
      <c r="H35" s="50"/>
      <c r="I35" s="50"/>
    </row>
    <row r="36" spans="2:9" ht="15.5">
      <c r="B36" s="83" t="s">
        <v>106</v>
      </c>
      <c r="C36" s="82"/>
      <c r="D36" s="58"/>
      <c r="E36" s="59"/>
      <c r="F36" s="50"/>
      <c r="G36" s="104"/>
      <c r="H36" s="50"/>
      <c r="I36" s="50"/>
    </row>
    <row r="37" spans="2:9" ht="15.5">
      <c r="B37" s="66" t="str">
        <f>'Information and Instructions'!$B$23</f>
        <v xml:space="preserve">Research Organisation </v>
      </c>
      <c r="C37" s="141">
        <f>'Information and Instructions'!$C$23</f>
        <v>0</v>
      </c>
      <c r="D37" s="61">
        <f>Opex!J21</f>
        <v>0</v>
      </c>
      <c r="E37" s="59" t="str">
        <f>IFERROR(D37/D38,"%")</f>
        <v>%</v>
      </c>
      <c r="F37" s="50"/>
      <c r="G37" s="104"/>
      <c r="H37" s="50"/>
      <c r="I37" s="50"/>
    </row>
    <row r="38" spans="2:9" ht="15.75" customHeight="1" thickBot="1">
      <c r="B38" s="800" t="s">
        <v>107</v>
      </c>
      <c r="C38" s="801"/>
      <c r="D38" s="84">
        <f>SUM(D35,D37)</f>
        <v>0</v>
      </c>
      <c r="E38" s="85">
        <f>SUM(E35,E37)</f>
        <v>0</v>
      </c>
      <c r="F38" s="86"/>
      <c r="G38" s="104"/>
      <c r="H38" s="50"/>
      <c r="I38" s="50"/>
    </row>
    <row r="39" spans="2:9">
      <c r="C39" s="226"/>
      <c r="E39" s="227"/>
    </row>
    <row r="41" spans="2:9" ht="15.5">
      <c r="B41" s="87" t="s">
        <v>108</v>
      </c>
      <c r="D41" s="87"/>
      <c r="E41" s="50"/>
      <c r="F41" s="50"/>
      <c r="G41" s="102"/>
      <c r="H41" s="50"/>
      <c r="I41" s="50"/>
    </row>
    <row r="42" spans="2:9" ht="15.5">
      <c r="E42" s="50"/>
      <c r="F42" s="50"/>
      <c r="G42" s="102"/>
      <c r="H42" s="50"/>
      <c r="I42" s="50"/>
    </row>
    <row r="43" spans="2:9" ht="15.5">
      <c r="E43" s="50"/>
      <c r="F43" s="50"/>
      <c r="G43" s="102"/>
      <c r="H43" s="50"/>
      <c r="I43" s="50"/>
    </row>
    <row r="44" spans="2:9" ht="15.5">
      <c r="E44" s="50"/>
      <c r="F44" s="50"/>
      <c r="G44" s="102"/>
      <c r="H44" s="50"/>
      <c r="I44" s="50"/>
    </row>
    <row r="45" spans="2:9" ht="15.5">
      <c r="E45" s="88"/>
      <c r="F45" s="89"/>
      <c r="G45" s="102"/>
      <c r="H45" s="50"/>
      <c r="I45" s="50"/>
    </row>
    <row r="46" spans="2:9" ht="15.5">
      <c r="E46" s="88"/>
      <c r="F46" s="89"/>
      <c r="G46" s="102"/>
      <c r="H46" s="50"/>
      <c r="I46" s="50"/>
    </row>
    <row r="47" spans="2:9" ht="15.5">
      <c r="E47" s="88"/>
      <c r="F47" s="89"/>
      <c r="G47" s="102"/>
      <c r="H47" s="50"/>
      <c r="I47" s="50"/>
    </row>
    <row r="48" spans="2:9" ht="15.5">
      <c r="E48" s="88"/>
      <c r="F48" s="89"/>
      <c r="G48" s="102"/>
      <c r="H48" s="50"/>
      <c r="I48" s="50"/>
    </row>
    <row r="49" spans="5:13" ht="15.5">
      <c r="E49" s="88"/>
      <c r="F49" s="89"/>
      <c r="G49" s="102"/>
      <c r="H49" s="50"/>
      <c r="I49" s="50"/>
    </row>
    <row r="50" spans="5:13" ht="15.5">
      <c r="E50" s="88"/>
      <c r="F50" s="89"/>
      <c r="G50" s="102"/>
      <c r="H50" s="50"/>
      <c r="I50" s="50"/>
    </row>
    <row r="51" spans="5:13" ht="15.5">
      <c r="E51" s="88"/>
      <c r="F51" s="89"/>
      <c r="G51" s="102"/>
      <c r="H51" s="50"/>
      <c r="I51" s="50"/>
      <c r="M51" s="794"/>
    </row>
    <row r="52" spans="5:13" ht="15.5">
      <c r="E52" s="88"/>
      <c r="F52" s="89"/>
      <c r="G52" s="102"/>
      <c r="H52" s="50"/>
      <c r="I52" s="50"/>
      <c r="M52" s="794"/>
    </row>
    <row r="53" spans="5:13" ht="15.5">
      <c r="E53" s="88"/>
      <c r="F53" s="89"/>
      <c r="G53" s="102"/>
      <c r="H53" s="50"/>
      <c r="I53" s="50"/>
      <c r="M53" s="794"/>
    </row>
    <row r="54" spans="5:13" ht="15.5">
      <c r="E54" s="88"/>
      <c r="F54" s="89"/>
      <c r="G54" s="102"/>
      <c r="H54" s="50"/>
      <c r="I54" s="50"/>
      <c r="M54" s="794"/>
    </row>
    <row r="55" spans="5:13" ht="15.5">
      <c r="E55" s="88"/>
      <c r="F55" s="89"/>
      <c r="G55" s="102"/>
      <c r="H55" s="50"/>
      <c r="I55" s="50"/>
    </row>
    <row r="56" spans="5:13" ht="15.5">
      <c r="E56" s="88"/>
      <c r="F56" s="89"/>
      <c r="G56" s="102"/>
      <c r="H56" s="50"/>
      <c r="I56" s="50"/>
      <c r="M56" s="795"/>
    </row>
    <row r="57" spans="5:13" ht="15.5">
      <c r="E57" s="88"/>
      <c r="F57" s="89"/>
      <c r="G57" s="102"/>
      <c r="H57" s="50"/>
      <c r="I57" s="50"/>
      <c r="M57" s="795"/>
    </row>
    <row r="58" spans="5:13" ht="15.5">
      <c r="E58" s="88"/>
      <c r="F58" s="89"/>
      <c r="G58" s="102"/>
      <c r="H58" s="50"/>
      <c r="I58" s="50"/>
    </row>
    <row r="59" spans="5:13" ht="15.5">
      <c r="E59" s="90"/>
      <c r="F59" s="90"/>
      <c r="G59" s="102"/>
      <c r="H59" s="50"/>
      <c r="I59" s="50"/>
    </row>
    <row r="60" spans="5:13" ht="15.5">
      <c r="E60" s="50"/>
      <c r="F60" s="50"/>
      <c r="G60" s="102"/>
      <c r="H60" s="50"/>
      <c r="I60" s="50"/>
    </row>
    <row r="61" spans="5:13" ht="15.5">
      <c r="E61" s="50"/>
      <c r="F61" s="50"/>
      <c r="G61" s="102"/>
      <c r="H61" s="50"/>
      <c r="I61" s="50"/>
    </row>
    <row r="62" spans="5:13" ht="15.5">
      <c r="H62" s="50"/>
      <c r="I62" s="50"/>
    </row>
    <row r="63" spans="5:13" ht="15.75" customHeight="1">
      <c r="H63" s="50"/>
      <c r="I63" s="50"/>
    </row>
    <row r="64" spans="5:13" ht="15.5">
      <c r="H64" s="50"/>
      <c r="I64" s="50"/>
    </row>
    <row r="65" spans="8:9" ht="15.5">
      <c r="H65" s="50"/>
      <c r="I65" s="50"/>
    </row>
    <row r="66" spans="8:9" ht="15.5">
      <c r="H66" s="50"/>
      <c r="I66" s="50"/>
    </row>
    <row r="67" spans="8:9" ht="15.5">
      <c r="H67" s="50"/>
      <c r="I67" s="50"/>
    </row>
    <row r="68" spans="8:9" ht="15.5">
      <c r="H68" s="50"/>
      <c r="I68" s="50"/>
    </row>
    <row r="69" spans="8:9" ht="15.5">
      <c r="H69" s="50"/>
      <c r="I69" s="50"/>
    </row>
    <row r="70" spans="8:9" ht="15.5">
      <c r="H70" s="50"/>
      <c r="I70" s="50"/>
    </row>
    <row r="71" spans="8:9" ht="15.5">
      <c r="H71" s="50"/>
      <c r="I71" s="50"/>
    </row>
    <row r="72" spans="8:9" ht="15.5">
      <c r="H72" s="50"/>
      <c r="I72" s="50"/>
    </row>
    <row r="73" spans="8:9" ht="15.5">
      <c r="H73" s="50"/>
      <c r="I73" s="50"/>
    </row>
    <row r="74" spans="8:9" ht="15.5">
      <c r="H74" s="50"/>
      <c r="I74" s="50"/>
    </row>
    <row r="75" spans="8:9" ht="15.5">
      <c r="H75" s="50"/>
      <c r="I75" s="50"/>
    </row>
    <row r="76" spans="8:9" ht="15.5">
      <c r="H76" s="50"/>
      <c r="I76" s="50"/>
    </row>
    <row r="77" spans="8:9" ht="15.5">
      <c r="H77" s="50"/>
      <c r="I77" s="50"/>
    </row>
    <row r="78" spans="8:9" ht="15.5">
      <c r="H78" s="50"/>
      <c r="I78" s="50"/>
    </row>
    <row r="79" spans="8:9" ht="15.5">
      <c r="H79" s="50"/>
      <c r="I79" s="50"/>
    </row>
    <row r="80" spans="8:9" ht="15.5">
      <c r="H80" s="50"/>
      <c r="I80" s="50"/>
    </row>
    <row r="81" spans="8:9" ht="15.5">
      <c r="H81" s="50"/>
      <c r="I81" s="50"/>
    </row>
    <row r="82" spans="8:9" ht="15.5">
      <c r="H82" s="50"/>
      <c r="I82" s="50"/>
    </row>
    <row r="83" spans="8:9" ht="15.5">
      <c r="H83" s="50"/>
      <c r="I83" s="50"/>
    </row>
    <row r="84" spans="8:9" ht="15.5">
      <c r="H84" s="50"/>
      <c r="I84" s="50"/>
    </row>
    <row r="85" spans="8:9" ht="15.5">
      <c r="H85" s="50"/>
      <c r="I85" s="50"/>
    </row>
    <row r="86" spans="8:9" ht="15.5">
      <c r="H86" s="50"/>
      <c r="I86" s="50"/>
    </row>
    <row r="87" spans="8:9" ht="15.5">
      <c r="H87" s="50"/>
      <c r="I87" s="50"/>
    </row>
    <row r="88" spans="8:9" ht="15.5">
      <c r="H88" s="50"/>
      <c r="I88" s="50"/>
    </row>
    <row r="89" spans="8:9" ht="15.5">
      <c r="H89" s="50"/>
      <c r="I89" s="50"/>
    </row>
    <row r="90" spans="8:9" ht="15.5">
      <c r="H90" s="50"/>
      <c r="I90" s="50"/>
    </row>
    <row r="91" spans="8:9" ht="15.5">
      <c r="H91" s="50"/>
      <c r="I91" s="50"/>
    </row>
    <row r="92" spans="8:9" ht="15.5">
      <c r="H92" s="50"/>
      <c r="I92" s="50"/>
    </row>
    <row r="93" spans="8:9" ht="15.5">
      <c r="H93" s="50"/>
      <c r="I93" s="50"/>
    </row>
    <row r="94" spans="8:9" ht="15.5">
      <c r="H94" s="50"/>
      <c r="I94" s="50"/>
    </row>
    <row r="95" spans="8:9" ht="15.5">
      <c r="H95" s="50"/>
      <c r="I95" s="50"/>
    </row>
    <row r="96" spans="8:9" ht="15.5">
      <c r="H96" s="50"/>
      <c r="I96" s="50"/>
    </row>
    <row r="97" spans="8:9" ht="15.5">
      <c r="H97" s="50"/>
      <c r="I97" s="50"/>
    </row>
    <row r="98" spans="8:9" ht="15.5">
      <c r="H98" s="50"/>
      <c r="I98" s="50"/>
    </row>
    <row r="99" spans="8:9" ht="15.5">
      <c r="H99" s="50"/>
      <c r="I99" s="50"/>
    </row>
    <row r="100" spans="8:9" ht="15.5">
      <c r="H100" s="50"/>
      <c r="I100" s="50"/>
    </row>
    <row r="101" spans="8:9" ht="15.75" customHeight="1">
      <c r="H101" s="50"/>
      <c r="I101" s="50"/>
    </row>
    <row r="102" spans="8:9" ht="15.5">
      <c r="H102" s="50"/>
      <c r="I102" s="50"/>
    </row>
    <row r="103" spans="8:9" ht="15.5">
      <c r="H103" s="50"/>
      <c r="I103" s="50"/>
    </row>
    <row r="104" spans="8:9" ht="15.5">
      <c r="H104" s="50"/>
      <c r="I104" s="50"/>
    </row>
    <row r="105" spans="8:9" ht="15.5">
      <c r="H105" s="50"/>
      <c r="I105" s="50"/>
    </row>
    <row r="106" spans="8:9" ht="15.5">
      <c r="H106" s="50"/>
      <c r="I106" s="50"/>
    </row>
    <row r="107" spans="8:9" ht="15.5">
      <c r="H107" s="50"/>
      <c r="I107" s="50"/>
    </row>
    <row r="108" spans="8:9" ht="15.5">
      <c r="H108" s="50"/>
      <c r="I108" s="50"/>
    </row>
    <row r="109" spans="8:9" ht="15.5">
      <c r="H109" s="50"/>
      <c r="I109" s="50"/>
    </row>
    <row r="110" spans="8:9" ht="15.5">
      <c r="H110" s="50"/>
      <c r="I110" s="50"/>
    </row>
    <row r="111" spans="8:9" ht="15.5">
      <c r="H111" s="50"/>
      <c r="I111" s="50"/>
    </row>
    <row r="112" spans="8:9" ht="15.5">
      <c r="H112" s="50"/>
      <c r="I112" s="50"/>
    </row>
    <row r="113" spans="5:9" ht="15.5">
      <c r="E113" s="91"/>
      <c r="F113" s="91"/>
      <c r="G113" s="103"/>
      <c r="H113" s="50"/>
      <c r="I113" s="50"/>
    </row>
    <row r="114" spans="5:9" ht="15.5">
      <c r="E114" s="91"/>
      <c r="F114" s="91"/>
      <c r="G114" s="103"/>
      <c r="H114" s="50"/>
      <c r="I114" s="50"/>
    </row>
    <row r="115" spans="5:9" ht="15.5">
      <c r="E115" s="91"/>
      <c r="F115" s="91"/>
      <c r="G115" s="103"/>
      <c r="H115" s="50"/>
      <c r="I115" s="50"/>
    </row>
    <row r="116" spans="5:9" ht="15.5">
      <c r="E116" s="91"/>
      <c r="F116" s="91"/>
      <c r="G116" s="103"/>
      <c r="H116" s="50"/>
      <c r="I116" s="50"/>
    </row>
    <row r="117" spans="5:9" ht="15.5">
      <c r="E117" s="91"/>
      <c r="F117" s="91"/>
      <c r="G117" s="103"/>
      <c r="H117" s="50"/>
      <c r="I117" s="50"/>
    </row>
    <row r="118" spans="5:9" ht="48" customHeight="1">
      <c r="E118" s="91"/>
      <c r="F118" s="91"/>
      <c r="G118" s="103"/>
      <c r="H118" s="50"/>
      <c r="I118" s="50"/>
    </row>
    <row r="119" spans="5:9" ht="60.75" customHeight="1">
      <c r="E119" s="91"/>
      <c r="F119" s="91"/>
      <c r="G119" s="103"/>
      <c r="H119" s="50"/>
      <c r="I119" s="50"/>
    </row>
    <row r="120" spans="5:9" ht="33.75" customHeight="1">
      <c r="E120" s="91"/>
      <c r="F120" s="91"/>
      <c r="G120" s="103"/>
      <c r="H120" s="50"/>
      <c r="I120" s="50"/>
    </row>
    <row r="121" spans="5:9" ht="28.5" customHeight="1">
      <c r="E121" s="91"/>
      <c r="F121" s="91"/>
      <c r="G121" s="103"/>
      <c r="H121" s="50"/>
      <c r="I121" s="50"/>
    </row>
    <row r="122" spans="5:9" ht="46.5" customHeight="1">
      <c r="E122" s="91"/>
      <c r="F122" s="91"/>
      <c r="G122" s="103"/>
      <c r="H122" s="50"/>
      <c r="I122" s="50"/>
    </row>
    <row r="123" spans="5:9" ht="15.5">
      <c r="E123" s="91"/>
      <c r="F123" s="91"/>
      <c r="G123" s="103"/>
      <c r="H123" s="50"/>
      <c r="I123" s="50"/>
    </row>
    <row r="124" spans="5:9" ht="15.75" customHeight="1">
      <c r="E124" s="91"/>
      <c r="F124" s="91"/>
      <c r="G124" s="103"/>
      <c r="H124" s="50"/>
      <c r="I124" s="50"/>
    </row>
    <row r="125" spans="5:9" ht="15.5">
      <c r="E125" s="91"/>
      <c r="F125" s="91"/>
      <c r="G125" s="103"/>
      <c r="H125" s="50"/>
      <c r="I125" s="50"/>
    </row>
    <row r="126" spans="5:9" ht="15.5">
      <c r="E126" s="91"/>
      <c r="F126" s="91"/>
      <c r="G126" s="103"/>
      <c r="H126" s="50"/>
      <c r="I126" s="50"/>
    </row>
    <row r="127" spans="5:9" ht="15.5">
      <c r="E127" s="91"/>
      <c r="F127" s="91"/>
      <c r="G127" s="103"/>
      <c r="H127" s="50"/>
      <c r="I127" s="50"/>
    </row>
    <row r="128" spans="5:9" ht="15.5">
      <c r="E128" s="91"/>
      <c r="F128" s="91"/>
      <c r="G128" s="103"/>
      <c r="H128" s="50"/>
      <c r="I128" s="50"/>
    </row>
    <row r="129" spans="5:9" ht="15.5">
      <c r="E129" s="91"/>
      <c r="F129" s="91"/>
      <c r="G129" s="103"/>
      <c r="H129" s="50"/>
      <c r="I129" s="50"/>
    </row>
    <row r="130" spans="5:9" ht="15.5">
      <c r="E130" s="91"/>
      <c r="F130" s="91"/>
      <c r="G130" s="103"/>
      <c r="H130" s="50"/>
      <c r="I130" s="50"/>
    </row>
    <row r="131" spans="5:9" ht="15.5">
      <c r="E131" s="91"/>
      <c r="F131" s="91"/>
      <c r="G131" s="103"/>
      <c r="H131" s="50"/>
      <c r="I131" s="50"/>
    </row>
    <row r="132" spans="5:9" ht="15.75" customHeight="1">
      <c r="E132" s="91"/>
      <c r="F132" s="91"/>
      <c r="G132" s="103"/>
      <c r="H132" s="50"/>
      <c r="I132" s="50"/>
    </row>
    <row r="133" spans="5:9" ht="15.5">
      <c r="E133" s="91"/>
      <c r="F133" s="91"/>
      <c r="G133" s="103"/>
      <c r="H133" s="50"/>
      <c r="I133" s="50"/>
    </row>
    <row r="134" spans="5:9" ht="30.75" customHeight="1">
      <c r="E134" s="91"/>
      <c r="F134" s="91"/>
      <c r="G134" s="103"/>
      <c r="H134" s="50"/>
      <c r="I134" s="50"/>
    </row>
    <row r="135" spans="5:9" ht="15.5">
      <c r="E135" s="91"/>
      <c r="F135" s="91"/>
      <c r="G135" s="103"/>
      <c r="H135" s="50"/>
      <c r="I135" s="50"/>
    </row>
    <row r="136" spans="5:9" ht="15.5">
      <c r="G136" s="103"/>
      <c r="H136" s="50"/>
      <c r="I136" s="50"/>
    </row>
    <row r="137" spans="5:9" ht="30" customHeight="1">
      <c r="G137" s="103"/>
      <c r="H137" s="50"/>
      <c r="I137" s="50"/>
    </row>
    <row r="138" spans="5:9" ht="15.5">
      <c r="G138" s="103"/>
      <c r="H138" s="50"/>
      <c r="I138" s="50"/>
    </row>
    <row r="139" spans="5:9" ht="15.5">
      <c r="G139" s="103"/>
      <c r="H139" s="50"/>
      <c r="I139" s="50"/>
    </row>
    <row r="140" spans="5:9" ht="15.5">
      <c r="G140" s="103"/>
      <c r="H140" s="50"/>
      <c r="I140" s="50"/>
    </row>
    <row r="141" spans="5:9" ht="15.5">
      <c r="G141" s="103"/>
      <c r="H141" s="50"/>
      <c r="I141" s="50"/>
    </row>
    <row r="142" spans="5:9" ht="15.5">
      <c r="G142" s="103"/>
      <c r="H142" s="50"/>
      <c r="I142" s="50"/>
    </row>
    <row r="143" spans="5:9" ht="15.5">
      <c r="G143" s="103"/>
      <c r="H143" s="50"/>
      <c r="I143" s="50"/>
    </row>
    <row r="144" spans="5:9" ht="15.5">
      <c r="G144" s="103"/>
      <c r="H144" s="50"/>
      <c r="I144" s="50"/>
    </row>
    <row r="145" spans="7:9" ht="15.5">
      <c r="G145" s="103"/>
      <c r="H145" s="50"/>
      <c r="I145" s="50"/>
    </row>
    <row r="146" spans="7:9" ht="15.5">
      <c r="G146" s="103"/>
      <c r="H146" s="50"/>
      <c r="I146" s="50"/>
    </row>
    <row r="147" spans="7:9" ht="15.5">
      <c r="G147" s="103"/>
      <c r="H147" s="50"/>
      <c r="I147" s="50"/>
    </row>
    <row r="148" spans="7:9" ht="15.5">
      <c r="G148" s="103"/>
      <c r="H148" s="50"/>
      <c r="I148" s="50"/>
    </row>
    <row r="149" spans="7:9" ht="15.5">
      <c r="G149" s="103"/>
      <c r="H149" s="50"/>
      <c r="I149" s="50"/>
    </row>
    <row r="150" spans="7:9" ht="15.5">
      <c r="G150" s="103"/>
      <c r="H150" s="50"/>
      <c r="I150" s="50"/>
    </row>
    <row r="151" spans="7:9" ht="15.5">
      <c r="G151" s="103"/>
      <c r="H151" s="50"/>
      <c r="I151" s="50"/>
    </row>
    <row r="152" spans="7:9" ht="15.5">
      <c r="G152" s="103"/>
      <c r="H152" s="50"/>
      <c r="I152" s="50"/>
    </row>
    <row r="153" spans="7:9" ht="15.5">
      <c r="G153" s="103"/>
      <c r="H153" s="50"/>
      <c r="I153" s="50"/>
    </row>
    <row r="154" spans="7:9" ht="15.5">
      <c r="G154" s="103"/>
      <c r="H154" s="50"/>
      <c r="I154" s="50"/>
    </row>
    <row r="155" spans="7:9" ht="15.5">
      <c r="G155" s="103"/>
      <c r="H155" s="50"/>
      <c r="I155" s="50"/>
    </row>
    <row r="156" spans="7:9" ht="15.5">
      <c r="G156" s="103"/>
      <c r="H156" s="50"/>
      <c r="I156" s="50"/>
    </row>
    <row r="157" spans="7:9" ht="30.75" customHeight="1">
      <c r="G157" s="103"/>
      <c r="H157" s="50"/>
      <c r="I157" s="50"/>
    </row>
    <row r="158" spans="7:9" ht="15.5">
      <c r="G158" s="103"/>
      <c r="H158" s="50"/>
      <c r="I158" s="50"/>
    </row>
    <row r="159" spans="7:9" ht="15.5">
      <c r="G159" s="102"/>
      <c r="H159" s="50"/>
      <c r="I159" s="50"/>
    </row>
    <row r="160" spans="7:9" ht="16.5" customHeight="1">
      <c r="G160" s="102"/>
      <c r="H160" s="50"/>
      <c r="I160" s="50"/>
    </row>
    <row r="161" spans="2:9" ht="15.5">
      <c r="G161" s="102"/>
      <c r="H161" s="50"/>
      <c r="I161" s="50"/>
    </row>
    <row r="162" spans="2:9" ht="15.5">
      <c r="G162" s="102"/>
      <c r="H162" s="50"/>
      <c r="I162" s="50"/>
    </row>
    <row r="163" spans="2:9" ht="15.5">
      <c r="G163" s="102"/>
      <c r="H163" s="50"/>
      <c r="I163" s="50"/>
    </row>
    <row r="164" spans="2:9" ht="15.5">
      <c r="G164" s="102"/>
      <c r="H164" s="50"/>
      <c r="I164" s="50"/>
    </row>
    <row r="165" spans="2:9" ht="15.5">
      <c r="G165" s="102"/>
      <c r="H165" s="50"/>
      <c r="I165" s="50"/>
    </row>
    <row r="166" spans="2:9" ht="15.5">
      <c r="G166" s="102"/>
      <c r="H166" s="50"/>
      <c r="I166" s="50"/>
    </row>
    <row r="167" spans="2:9" ht="15.5">
      <c r="G167" s="102"/>
      <c r="H167" s="50"/>
      <c r="I167" s="50"/>
    </row>
    <row r="168" spans="2:9" ht="15.5">
      <c r="B168" s="50"/>
      <c r="C168" s="50"/>
      <c r="D168" s="50"/>
      <c r="E168" s="50"/>
      <c r="F168" s="50"/>
      <c r="G168" s="102"/>
      <c r="H168" s="50"/>
      <c r="I168" s="50"/>
    </row>
    <row r="169" spans="2:9" ht="15.5">
      <c r="B169" s="50"/>
      <c r="C169" s="50"/>
      <c r="D169" s="50"/>
      <c r="E169" s="50"/>
      <c r="F169" s="50"/>
      <c r="G169" s="102"/>
      <c r="H169" s="50"/>
      <c r="I169" s="50"/>
    </row>
    <row r="186" ht="45" customHeight="1"/>
    <row r="187" ht="30.75" customHeight="1"/>
    <row r="188" ht="32.25" customHeight="1"/>
    <row r="192" ht="30.75" customHeight="1"/>
    <row r="198" spans="2:9" ht="15.5">
      <c r="B198" s="91"/>
      <c r="C198" s="91"/>
      <c r="D198" s="91"/>
      <c r="E198" s="91"/>
      <c r="F198" s="50"/>
      <c r="G198" s="102"/>
      <c r="H198" s="50"/>
      <c r="I198" s="50"/>
    </row>
    <row r="199" spans="2:9" ht="15.5">
      <c r="B199" s="91"/>
      <c r="C199" s="91"/>
      <c r="D199" s="91"/>
      <c r="E199" s="91"/>
      <c r="F199" s="50"/>
      <c r="G199" s="102"/>
      <c r="H199" s="50"/>
      <c r="I199" s="50"/>
    </row>
    <row r="200" spans="2:9" ht="15.5">
      <c r="E200" s="91"/>
      <c r="F200" s="50"/>
      <c r="G200" s="102"/>
      <c r="H200" s="50"/>
      <c r="I200" s="50"/>
    </row>
    <row r="201" spans="2:9" ht="15.5">
      <c r="E201" s="91"/>
      <c r="F201" s="50"/>
      <c r="G201" s="102"/>
      <c r="H201" s="50"/>
      <c r="I201" s="50"/>
    </row>
    <row r="202" spans="2:9" ht="15.5">
      <c r="E202" s="91"/>
      <c r="F202" s="50"/>
      <c r="G202" s="102"/>
      <c r="H202" s="50"/>
      <c r="I202" s="50"/>
    </row>
    <row r="203" spans="2:9" ht="15.5">
      <c r="E203" s="91"/>
      <c r="F203" s="50"/>
      <c r="G203" s="102"/>
      <c r="H203" s="50"/>
      <c r="I203" s="50"/>
    </row>
    <row r="204" spans="2:9" ht="15.5">
      <c r="E204" s="91"/>
      <c r="F204" s="50"/>
      <c r="G204" s="102"/>
      <c r="H204" s="50"/>
      <c r="I204" s="50"/>
    </row>
    <row r="205" spans="2:9" ht="15.5">
      <c r="E205" s="91"/>
      <c r="F205" s="50"/>
      <c r="G205" s="102"/>
      <c r="H205" s="50"/>
      <c r="I205" s="50"/>
    </row>
    <row r="206" spans="2:9" ht="15.5">
      <c r="E206" s="91"/>
      <c r="F206" s="50"/>
      <c r="G206" s="102"/>
      <c r="H206" s="50"/>
      <c r="I206" s="50"/>
    </row>
    <row r="207" spans="2:9" ht="15.5">
      <c r="E207" s="91"/>
      <c r="F207" s="50"/>
      <c r="G207" s="102"/>
      <c r="H207" s="50"/>
      <c r="I207" s="50"/>
    </row>
    <row r="208" spans="2:9" ht="15.5">
      <c r="E208" s="91"/>
      <c r="F208" s="50"/>
      <c r="G208" s="102"/>
      <c r="H208" s="50"/>
      <c r="I208" s="50"/>
    </row>
    <row r="209" spans="2:9" ht="15.5">
      <c r="E209" s="91"/>
      <c r="F209" s="50"/>
      <c r="G209" s="102"/>
      <c r="H209" s="50"/>
      <c r="I209" s="50"/>
    </row>
    <row r="210" spans="2:9" ht="15.5">
      <c r="E210" s="91"/>
      <c r="F210" s="50"/>
      <c r="G210" s="102"/>
      <c r="H210" s="50"/>
      <c r="I210" s="50"/>
    </row>
    <row r="211" spans="2:9" ht="15.5">
      <c r="E211" s="91"/>
      <c r="F211" s="50"/>
      <c r="G211" s="102"/>
      <c r="H211" s="50"/>
      <c r="I211" s="50"/>
    </row>
    <row r="212" spans="2:9" ht="15.5">
      <c r="E212" s="91"/>
      <c r="F212" s="50"/>
      <c r="G212" s="102"/>
      <c r="H212" s="50"/>
      <c r="I212" s="50"/>
    </row>
    <row r="213" spans="2:9" ht="15.5">
      <c r="E213" s="91"/>
      <c r="F213" s="50"/>
      <c r="G213" s="102"/>
      <c r="H213" s="50"/>
      <c r="I213" s="50"/>
    </row>
    <row r="214" spans="2:9" ht="15.5">
      <c r="E214" s="91"/>
      <c r="F214" s="50"/>
      <c r="G214" s="102"/>
      <c r="H214" s="50"/>
      <c r="I214" s="50"/>
    </row>
    <row r="215" spans="2:9" ht="15.5">
      <c r="B215" s="91"/>
      <c r="C215" s="91"/>
      <c r="D215" s="91"/>
      <c r="E215" s="91"/>
      <c r="F215" s="50"/>
      <c r="G215" s="102"/>
      <c r="H215" s="50"/>
      <c r="I215" s="50"/>
    </row>
    <row r="216" spans="2:9" ht="15.5">
      <c r="B216" s="91"/>
      <c r="C216" s="91"/>
      <c r="D216" s="91"/>
      <c r="E216" s="91"/>
      <c r="F216" s="50"/>
      <c r="G216" s="102"/>
      <c r="H216" s="50"/>
      <c r="I216" s="50"/>
    </row>
    <row r="217" spans="2:9" ht="15.5">
      <c r="B217" s="91"/>
      <c r="C217" s="91"/>
      <c r="D217" s="91"/>
      <c r="E217" s="91"/>
      <c r="F217" s="50"/>
      <c r="G217" s="102"/>
      <c r="H217" s="50"/>
      <c r="I217" s="50"/>
    </row>
    <row r="218" spans="2:9" ht="15.5">
      <c r="B218" s="50"/>
      <c r="C218" s="50"/>
      <c r="D218" s="50"/>
      <c r="E218" s="50"/>
      <c r="F218" s="50"/>
      <c r="G218" s="102"/>
      <c r="H218" s="50"/>
      <c r="I218" s="50"/>
    </row>
    <row r="219" spans="2:9" ht="15.5">
      <c r="B219" s="50"/>
      <c r="C219" s="50"/>
      <c r="D219" s="50"/>
      <c r="E219" s="50"/>
      <c r="F219" s="50"/>
      <c r="G219" s="102"/>
      <c r="H219" s="50"/>
      <c r="I219" s="50"/>
    </row>
    <row r="220" spans="2:9" ht="15.5">
      <c r="B220" s="50"/>
      <c r="C220" s="50"/>
      <c r="D220" s="50"/>
      <c r="E220" s="50"/>
      <c r="F220" s="50"/>
      <c r="G220" s="102"/>
      <c r="H220" s="50"/>
      <c r="I220" s="50"/>
    </row>
    <row r="221" spans="2:9" ht="15.5">
      <c r="B221" s="50"/>
      <c r="C221" s="50"/>
      <c r="D221" s="50"/>
      <c r="E221" s="50"/>
      <c r="F221" s="50"/>
      <c r="G221" s="102"/>
      <c r="H221" s="50"/>
      <c r="I221" s="50"/>
    </row>
    <row r="222" spans="2:9" ht="15.5">
      <c r="B222" s="50"/>
      <c r="C222" s="50"/>
      <c r="D222" s="50"/>
      <c r="E222" s="50"/>
      <c r="F222" s="50"/>
      <c r="G222" s="102"/>
      <c r="H222" s="50"/>
      <c r="I222" s="50"/>
    </row>
    <row r="223" spans="2:9" ht="15.5">
      <c r="B223" s="50"/>
      <c r="C223" s="50"/>
      <c r="D223" s="50"/>
      <c r="E223" s="50"/>
      <c r="F223" s="50"/>
      <c r="G223" s="102"/>
      <c r="H223" s="50"/>
      <c r="I223" s="50"/>
    </row>
    <row r="224" spans="2:9" ht="15.5">
      <c r="B224" s="50"/>
      <c r="C224" s="50"/>
      <c r="D224" s="50"/>
      <c r="E224" s="50"/>
      <c r="F224" s="50"/>
      <c r="G224" s="102"/>
      <c r="H224" s="50"/>
      <c r="I224" s="50"/>
    </row>
    <row r="225" spans="2:9" ht="15.5">
      <c r="B225" s="50"/>
      <c r="C225" s="50"/>
      <c r="D225" s="50"/>
      <c r="E225" s="50"/>
      <c r="F225" s="50"/>
      <c r="G225" s="102"/>
      <c r="H225" s="50"/>
      <c r="I225" s="50"/>
    </row>
    <row r="226" spans="2:9" ht="15.5">
      <c r="B226" s="50"/>
      <c r="C226" s="50"/>
      <c r="D226" s="50"/>
      <c r="E226" s="50"/>
      <c r="F226" s="50"/>
      <c r="G226" s="102"/>
      <c r="H226" s="50"/>
      <c r="I226" s="50"/>
    </row>
    <row r="227" spans="2:9" ht="15.5">
      <c r="B227" s="50"/>
      <c r="C227" s="50"/>
      <c r="D227" s="50"/>
      <c r="E227" s="50"/>
      <c r="F227" s="50"/>
      <c r="G227" s="102"/>
      <c r="H227" s="50"/>
      <c r="I227" s="50"/>
    </row>
    <row r="228" spans="2:9" ht="15.5">
      <c r="B228" s="50"/>
      <c r="C228" s="50"/>
      <c r="D228" s="50"/>
      <c r="E228" s="50"/>
      <c r="F228" s="50"/>
      <c r="G228" s="102"/>
      <c r="H228" s="50"/>
      <c r="I228" s="50"/>
    </row>
    <row r="229" spans="2:9" ht="15.5">
      <c r="B229" s="50"/>
      <c r="C229" s="50"/>
      <c r="D229" s="50"/>
      <c r="E229" s="50"/>
      <c r="F229" s="50"/>
      <c r="G229" s="102"/>
      <c r="H229" s="50"/>
      <c r="I229" s="50"/>
    </row>
    <row r="230" spans="2:9" ht="15.5">
      <c r="B230" s="50"/>
      <c r="C230" s="50"/>
      <c r="D230" s="50"/>
      <c r="E230" s="50"/>
      <c r="F230" s="50"/>
      <c r="G230" s="102"/>
      <c r="H230" s="50"/>
      <c r="I230" s="50"/>
    </row>
    <row r="231" spans="2:9" ht="15.5">
      <c r="B231" s="50"/>
      <c r="C231" s="50"/>
      <c r="D231" s="50"/>
      <c r="E231" s="50"/>
      <c r="F231" s="50"/>
      <c r="G231" s="102"/>
      <c r="H231" s="50"/>
      <c r="I231" s="50"/>
    </row>
    <row r="232" spans="2:9" ht="15.5">
      <c r="B232" s="50"/>
      <c r="C232" s="50"/>
      <c r="D232" s="50"/>
      <c r="E232" s="50"/>
      <c r="F232" s="50"/>
      <c r="G232" s="102"/>
      <c r="H232" s="50"/>
      <c r="I232" s="50"/>
    </row>
  </sheetData>
  <sheetProtection algorithmName="SHA-512" hashValue="88Dq1b4aJTRvEsYVGnciNY/CRqO9NkCC/du8CNBZpv/Ya+vgG2Wql2HNXoSDglEdcxx/GDdvEPCItVlrpQ+BKw==" saltValue="+tvnqQg9ogghyaWFuufLXQ==" spinCount="100000" sheet="1" objects="1" scenarios="1"/>
  <mergeCells count="17">
    <mergeCell ref="B15:C15"/>
    <mergeCell ref="B19:C19"/>
    <mergeCell ref="G2:J2"/>
    <mergeCell ref="M51:M54"/>
    <mergeCell ref="M56:M57"/>
    <mergeCell ref="B2:E2"/>
    <mergeCell ref="B3:E3"/>
    <mergeCell ref="B4:E4"/>
    <mergeCell ref="B5:E5"/>
    <mergeCell ref="B6:C6"/>
    <mergeCell ref="B23:C23"/>
    <mergeCell ref="B33:C33"/>
    <mergeCell ref="B38:C38"/>
    <mergeCell ref="F12:F18"/>
    <mergeCell ref="B32:E32"/>
    <mergeCell ref="B7:C7"/>
    <mergeCell ref="B11:C11"/>
  </mergeCells>
  <phoneticPr fontId="4" type="noConversion"/>
  <conditionalFormatting sqref="F12:F18">
    <cfRule type="expression" dxfId="0" priority="94">
      <formula>$F$23&lt;3</formula>
    </cfRule>
  </conditionalFormatting>
  <pageMargins left="0.7" right="0.7" top="0.75" bottom="0.75" header="0.3" footer="0.3"/>
  <pageSetup paperSize="9" scale="99" orientation="portrait" horizontalDpi="300" verticalDpi="300" r:id="rId1"/>
  <rowBreaks count="1" manualBreakCount="1">
    <brk id="38" min="1" max="6" man="1"/>
  </rowBreaks>
  <ignoredErrors>
    <ignoredError sqref="E23 E10:F11 E14:F14 F16 E15:F15 E18:F18 E19:F19 F22 F20" formula="1"/>
    <ignoredError sqref="F23" evalError="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6D57-F7A7-254C-A065-05A2A5D7D883}">
  <sheetPr>
    <pageSetUpPr fitToPage="1"/>
  </sheetPr>
  <dimension ref="B1:M13"/>
  <sheetViews>
    <sheetView showGridLines="0" zoomScale="140" zoomScaleNormal="140" workbookViewId="0">
      <selection activeCell="C9" sqref="C9"/>
    </sheetView>
  </sheetViews>
  <sheetFormatPr defaultColWidth="10.81640625" defaultRowHeight="20.25" customHeight="1"/>
  <cols>
    <col min="1" max="1" width="10.81640625" style="93"/>
    <col min="2" max="2" width="36.6328125" style="93" customWidth="1"/>
    <col min="3" max="3" width="42.1796875" style="93" customWidth="1"/>
    <col min="4" max="8" width="30.81640625" style="93" customWidth="1"/>
    <col min="9" max="16384" width="10.81640625" style="93"/>
  </cols>
  <sheetData>
    <row r="1" spans="2:13" ht="20.25" customHeight="1" thickBot="1"/>
    <row r="2" spans="2:13" ht="20.25" customHeight="1">
      <c r="J2" s="805" t="s">
        <v>121</v>
      </c>
      <c r="K2" s="806"/>
      <c r="L2" s="806"/>
      <c r="M2" s="807"/>
    </row>
    <row r="3" spans="2:13" ht="20.25" customHeight="1" thickBot="1">
      <c r="J3" s="808"/>
      <c r="K3" s="809"/>
      <c r="L3" s="809"/>
      <c r="M3" s="810"/>
    </row>
    <row r="4" spans="2:13" ht="20.25" customHeight="1" thickBot="1">
      <c r="B4" s="245" t="s">
        <v>140</v>
      </c>
      <c r="C4" s="411">
        <f>Summary!D8</f>
        <v>0</v>
      </c>
    </row>
    <row r="5" spans="2:13" ht="20.25" customHeight="1" thickBot="1">
      <c r="B5" s="246" t="s">
        <v>141</v>
      </c>
      <c r="C5" s="412">
        <f>Summary!D9</f>
        <v>0</v>
      </c>
    </row>
    <row r="6" spans="2:13" ht="20.25" customHeight="1" thickBot="1">
      <c r="B6" s="246" t="s">
        <v>142</v>
      </c>
      <c r="C6" s="412">
        <f>Summary!D14</f>
        <v>0</v>
      </c>
    </row>
    <row r="7" spans="2:13" ht="20.25" customHeight="1" thickBot="1">
      <c r="B7" s="246" t="s">
        <v>143</v>
      </c>
      <c r="C7" s="412">
        <f>Summary!D18</f>
        <v>0</v>
      </c>
    </row>
    <row r="8" spans="2:13" ht="20.25" customHeight="1" thickBot="1">
      <c r="B8" s="247" t="s">
        <v>144</v>
      </c>
      <c r="C8" s="412">
        <f>Summary!D10</f>
        <v>0</v>
      </c>
    </row>
    <row r="9" spans="2:13" ht="20.25" customHeight="1" thickBot="1">
      <c r="B9" s="247" t="s">
        <v>145</v>
      </c>
      <c r="C9" s="413">
        <f>Summary!D30</f>
        <v>0</v>
      </c>
    </row>
    <row r="10" spans="2:13" ht="24" customHeight="1"/>
    <row r="11" spans="2:13" ht="24" customHeight="1"/>
    <row r="12" spans="2:13" ht="24" customHeight="1"/>
    <row r="13" spans="2:13" ht="24" customHeight="1"/>
  </sheetData>
  <sheetProtection algorithmName="SHA-512" hashValue="PdedTt9yU4+/lpcBozjri2HcsdB7Y5AuZ05ro51K0AWLDr+D1XaHA0pESjRQBcdaOQHZ+ySQin79z3BiR+vJnQ==" saltValue="azYAISfZkDyvpQOI9vKHYg==" spinCount="100000" sheet="1" objects="1" scenarios="1"/>
  <mergeCells count="1">
    <mergeCell ref="J2:M3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AC98-FB3A-2A40-A5A7-F2FC6BC9A940}">
  <dimension ref="B2:D10"/>
  <sheetViews>
    <sheetView showGridLines="0" showRowColHeaders="0" zoomScale="110" zoomScaleNormal="110" workbookViewId="0">
      <selection activeCell="I5" sqref="I5"/>
    </sheetView>
  </sheetViews>
  <sheetFormatPr defaultColWidth="10.81640625" defaultRowHeight="14"/>
  <cols>
    <col min="1" max="1" width="10.81640625" style="1"/>
    <col min="2" max="2" width="60.81640625" style="1" customWidth="1"/>
    <col min="3" max="3" width="27" style="1" bestFit="1" customWidth="1"/>
    <col min="4" max="16384" width="10.81640625" style="1"/>
  </cols>
  <sheetData>
    <row r="2" spans="2:4" ht="14.5" thickBot="1"/>
    <row r="3" spans="2:4" ht="35.25" customHeight="1" thickBot="1">
      <c r="B3" s="161" t="s">
        <v>109</v>
      </c>
      <c r="C3" s="162" t="s">
        <v>123</v>
      </c>
      <c r="D3" s="7"/>
    </row>
    <row r="4" spans="2:4" ht="75">
      <c r="B4" s="153" t="s">
        <v>110</v>
      </c>
      <c r="C4" s="156" t="s">
        <v>111</v>
      </c>
      <c r="D4" s="7"/>
    </row>
    <row r="5" spans="2:4" ht="46" customHeight="1">
      <c r="B5" s="154" t="s">
        <v>112</v>
      </c>
      <c r="C5" s="157" t="s">
        <v>111</v>
      </c>
      <c r="D5" s="7"/>
    </row>
    <row r="6" spans="2:4" ht="30" customHeight="1">
      <c r="B6" s="154" t="s">
        <v>113</v>
      </c>
      <c r="C6" s="157" t="s">
        <v>111</v>
      </c>
      <c r="D6" s="7"/>
    </row>
    <row r="7" spans="2:4" ht="60" customHeight="1">
      <c r="B7" s="154" t="s">
        <v>114</v>
      </c>
      <c r="C7" s="157" t="s">
        <v>111</v>
      </c>
      <c r="D7" s="7"/>
    </row>
    <row r="8" spans="2:4" ht="43" customHeight="1">
      <c r="B8" s="154" t="s">
        <v>115</v>
      </c>
      <c r="C8" s="158" t="s">
        <v>116</v>
      </c>
      <c r="D8" s="7"/>
    </row>
    <row r="9" spans="2:4" ht="43" customHeight="1">
      <c r="B9" s="154" t="s">
        <v>117</v>
      </c>
      <c r="C9" s="158" t="s">
        <v>116</v>
      </c>
      <c r="D9" s="7"/>
    </row>
    <row r="10" spans="2:4" ht="43" customHeight="1" thickBot="1">
      <c r="B10" s="155" t="s">
        <v>118</v>
      </c>
      <c r="C10" s="159" t="s">
        <v>119</v>
      </c>
      <c r="D10" s="7"/>
    </row>
  </sheetData>
  <sheetProtection algorithmName="SHA-512" hashValue="Q7Sv5TwTYoXewCkHKk+abvOfEktipWqwtfknz1Zsg5K3Ghuowr4KsHBLyJwXMhLZVsfYNtWTYknqoJgSu+HCWQ==" saltValue="klG1024vyjCdRt9yflsi/w==" spinCount="100000" sheet="1" scenarios="1" selectLockedCells="1" selectUnlockedCells="1"/>
  <pageMargins left="0.7" right="0.7" top="0.75" bottom="0.75" header="0.3" footer="0.3"/>
  <pageSetup paperSize="9" scale="83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5800-23C9-4E82-ABCD-34109E49A18D}">
  <dimension ref="C3:I27"/>
  <sheetViews>
    <sheetView showGridLines="0" zoomScale="130" zoomScaleNormal="130" workbookViewId="0">
      <selection activeCell="P23" sqref="P23"/>
    </sheetView>
  </sheetViews>
  <sheetFormatPr defaultColWidth="8.81640625" defaultRowHeight="14.5"/>
  <cols>
    <col min="5" max="6" width="16.6328125" customWidth="1"/>
    <col min="7" max="7" width="9.36328125" customWidth="1"/>
    <col min="8" max="8" width="27.1796875" style="251" customWidth="1"/>
    <col min="9" max="9" width="16.6328125" style="254" customWidth="1"/>
  </cols>
  <sheetData>
    <row r="3" spans="3:9" ht="15" thickBot="1"/>
    <row r="4" spans="3:9" ht="15" customHeight="1" thickBot="1">
      <c r="E4" s="814" t="s">
        <v>154</v>
      </c>
      <c r="F4" s="815"/>
      <c r="G4" s="815"/>
      <c r="H4" s="815"/>
      <c r="I4" s="816"/>
    </row>
    <row r="5" spans="3:9" ht="49.5" customHeight="1" thickBot="1">
      <c r="E5" s="811" t="s">
        <v>159</v>
      </c>
      <c r="F5" s="812"/>
      <c r="G5" s="812"/>
      <c r="H5" s="812"/>
      <c r="I5" s="813"/>
    </row>
    <row r="6" spans="3:9" ht="22.5" customHeight="1" thickBot="1">
      <c r="E6" s="256" t="s">
        <v>161</v>
      </c>
      <c r="F6" s="820">
        <f>'Information and Instructions'!C25</f>
        <v>0</v>
      </c>
      <c r="G6" s="820"/>
      <c r="H6" s="820"/>
      <c r="I6" s="821"/>
    </row>
    <row r="7" spans="3:9" ht="46.5" customHeight="1" thickBot="1">
      <c r="E7" s="817" t="s">
        <v>160</v>
      </c>
      <c r="F7" s="818"/>
      <c r="G7" s="819"/>
      <c r="H7" s="819"/>
      <c r="I7" s="743"/>
    </row>
    <row r="8" spans="3:9" ht="70" customHeight="1" thickBot="1">
      <c r="C8" s="822"/>
      <c r="D8" s="823"/>
      <c r="E8" s="258" t="s">
        <v>149</v>
      </c>
      <c r="F8" s="386" t="s">
        <v>155</v>
      </c>
      <c r="G8" s="378"/>
      <c r="H8" s="379" t="s">
        <v>156</v>
      </c>
      <c r="I8" s="250" t="s">
        <v>157</v>
      </c>
    </row>
    <row r="9" spans="3:9" ht="22" customHeight="1" thickBot="1">
      <c r="E9" s="833" t="e">
        <f>#REF!</f>
        <v>#REF!</v>
      </c>
      <c r="F9" s="834"/>
      <c r="G9" s="428"/>
      <c r="H9" s="835" t="s">
        <v>165</v>
      </c>
      <c r="I9" s="836"/>
    </row>
    <row r="10" spans="3:9" ht="26.25" customHeight="1">
      <c r="C10" s="831" t="s">
        <v>164</v>
      </c>
      <c r="D10" s="832"/>
      <c r="E10" s="826" t="s">
        <v>192</v>
      </c>
      <c r="F10" s="376" t="e">
        <f>'Project Milestones'!B8</f>
        <v>#NUM!</v>
      </c>
      <c r="G10" s="429" t="s">
        <v>193</v>
      </c>
      <c r="H10" s="432" t="e">
        <f>WORKDAY('Information and Instructions'!C19+1,-12)</f>
        <v>#NUM!</v>
      </c>
      <c r="I10" s="824">
        <f>'Cash cont'!E$8</f>
        <v>0</v>
      </c>
    </row>
    <row r="11" spans="3:9" ht="26.25" customHeight="1" thickBot="1">
      <c r="C11" s="831"/>
      <c r="D11" s="832"/>
      <c r="E11" s="828"/>
      <c r="F11" s="377" t="str">
        <f>'Project Milestones'!B9</f>
        <v>Q3</v>
      </c>
      <c r="G11" s="430" t="s">
        <v>194</v>
      </c>
      <c r="H11" s="433" t="e">
        <f>WORKDAY('Information and Instructions'!C19+1,-2)</f>
        <v>#NUM!</v>
      </c>
      <c r="I11" s="825"/>
    </row>
    <row r="12" spans="3:9" ht="26.25" customHeight="1">
      <c r="E12" s="829" t="str">
        <f>IF(F12="", "","30 Days")</f>
        <v/>
      </c>
      <c r="F12" s="376" t="str">
        <f>'Project Milestones'!B11</f>
        <v/>
      </c>
      <c r="G12" s="429" t="str">
        <f>IF(F12="", "","Issued:")</f>
        <v/>
      </c>
      <c r="H12" s="432" t="str">
        <f>IF(F12="", "",WORKDAY((DATE(YEAR('Information and Instructions'!C19), FLOOR(MONTH('Information and Instructions'!C19)-1, 3) + 4, 1))+1,-24))</f>
        <v/>
      </c>
      <c r="I12" s="824" t="str">
        <f>IF(F12="", "",'Cash cont'!$F$8)</f>
        <v/>
      </c>
    </row>
    <row r="13" spans="3:9" ht="26.25" customHeight="1" thickBot="1">
      <c r="E13" s="830"/>
      <c r="F13" s="377" t="str">
        <f>'Project Milestones'!B12</f>
        <v/>
      </c>
      <c r="G13" s="430" t="str">
        <f>IF(F12="", "","Due:")</f>
        <v/>
      </c>
      <c r="H13" s="433" t="str">
        <f>IF(F12="", "",WORKDAY((DATE(YEAR('Information and Instructions'!C19), FLOOR(MONTH('Information and Instructions'!C19)-1, 3) + 4, 1))+1,-2))</f>
        <v/>
      </c>
      <c r="I13" s="825"/>
    </row>
    <row r="14" spans="3:9" ht="26.25" customHeight="1">
      <c r="E14" s="829" t="str">
        <f>IF(F14="", "","30 Days")</f>
        <v/>
      </c>
      <c r="F14" s="376" t="str">
        <f>'Project Milestones'!B14</f>
        <v/>
      </c>
      <c r="G14" s="429" t="str">
        <f>IF(F14="", "","Issued:")</f>
        <v/>
      </c>
      <c r="H14" s="432" t="str">
        <f>IF(F14="", "",WORKDAY(DATE(YEAR(EDATE(H12, 6)), LOOKUP(MONTH(EDATE(H12, 6)), {1,4,7,10}), 1)+1,-24))</f>
        <v/>
      </c>
      <c r="I14" s="824" t="str">
        <f>IF(F14="", "",'Cash cont'!$G$8)</f>
        <v/>
      </c>
    </row>
    <row r="15" spans="3:9" ht="26.25" customHeight="1" thickBot="1">
      <c r="E15" s="830"/>
      <c r="F15" s="377" t="str">
        <f>'Project Milestones'!B15</f>
        <v/>
      </c>
      <c r="G15" s="430" t="str">
        <f>IF(F14="", "","Due:")</f>
        <v/>
      </c>
      <c r="H15" s="433" t="str">
        <f>IF(F14="", "",WORKDAY(DATE(YEAR(EDATE(H12,6)),LOOKUP(MONTH(EDATE(H12,6)),{1,4,7,10}),1)+1,-2))</f>
        <v/>
      </c>
      <c r="I15" s="825"/>
    </row>
    <row r="16" spans="3:9" ht="26.25" customHeight="1">
      <c r="E16" s="826" t="str">
        <f>IF(F16="", "","30 Days")</f>
        <v/>
      </c>
      <c r="F16" s="376" t="str">
        <f>'Project Milestones'!B17</f>
        <v/>
      </c>
      <c r="G16" s="429" t="str">
        <f>IF(F16="", "","Issued:")</f>
        <v/>
      </c>
      <c r="H16" s="432" t="str">
        <f>IF(F16="", "",WORKDAY(DATE(YEAR(EDATE(H14, 6)), LOOKUP(MONTH(EDATE(H14, 6)), {1,4,7,10}), 1)+1,-24))</f>
        <v/>
      </c>
      <c r="I16" s="824" t="str">
        <f>IF(F16="", "",'Cash cont'!$H$8)</f>
        <v/>
      </c>
    </row>
    <row r="17" spans="5:9" ht="26.25" customHeight="1" thickBot="1">
      <c r="E17" s="828"/>
      <c r="F17" s="377" t="str">
        <f>'Project Milestones'!B18</f>
        <v/>
      </c>
      <c r="G17" s="430" t="str">
        <f>IF(F16="", "","Due:")</f>
        <v/>
      </c>
      <c r="H17" s="433" t="str">
        <f>IF(F16="", "",WORKDAY(DATE(YEAR(EDATE(H14,6)),LOOKUP(MONTH(EDATE(H14,6)),{1,4,7,10}),1)+1,-2))</f>
        <v/>
      </c>
      <c r="I17" s="825"/>
    </row>
    <row r="18" spans="5:9" ht="26.25" customHeight="1">
      <c r="E18" s="826" t="str">
        <f>IF(F18="", "","30 Days")</f>
        <v/>
      </c>
      <c r="F18" s="376" t="str">
        <f>'Project Milestones'!B20</f>
        <v/>
      </c>
      <c r="G18" s="429" t="str">
        <f>IF(F18="", "","Issued:")</f>
        <v/>
      </c>
      <c r="H18" s="432" t="str">
        <f>IF(F18="", "",WORKDAY(DATE(YEAR(EDATE(H16, 6)), LOOKUP(MONTH(EDATE(H16, 6)), {1,4,7,10}), 1)+1,-24))</f>
        <v/>
      </c>
      <c r="I18" s="824" t="str">
        <f>IF(F18="", "",'Cash cont'!$I$8)</f>
        <v/>
      </c>
    </row>
    <row r="19" spans="5:9" ht="26.25" customHeight="1" thickBot="1">
      <c r="E19" s="827"/>
      <c r="F19" s="377" t="str">
        <f>'Project Milestones'!B21</f>
        <v/>
      </c>
      <c r="G19" s="430" t="str">
        <f>IF(F18="", "","Due:")</f>
        <v/>
      </c>
      <c r="H19" s="433" t="str">
        <f>IF(F18="", "",WORKDAY(DATE(YEAR(EDATE(H16,6)),LOOKUP(MONTH(EDATE(H16,6)),{1,4,7,10}),1)+1,-2))</f>
        <v/>
      </c>
      <c r="I19" s="825"/>
    </row>
    <row r="27" spans="5:9">
      <c r="I27" s="428"/>
    </row>
  </sheetData>
  <sheetProtection algorithmName="SHA-512" hashValue="xoIcQ3J0PbuhZYsxt9t0RBlKbpTiBGkyDKDNH/J/Hq6qiZVrwefvGBLNQqq09J6dHYeNyZ9AMObrGofXJutSgQ==" saltValue="Z9H0s+vYARVDBklq2eaXLQ==" spinCount="100000" sheet="1" objects="1" scenarios="1"/>
  <mergeCells count="18">
    <mergeCell ref="C10:D11"/>
    <mergeCell ref="E9:F9"/>
    <mergeCell ref="H9:I9"/>
    <mergeCell ref="E10:E11"/>
    <mergeCell ref="E14:E15"/>
    <mergeCell ref="I10:I11"/>
    <mergeCell ref="I16:I17"/>
    <mergeCell ref="I12:I13"/>
    <mergeCell ref="I14:I15"/>
    <mergeCell ref="I18:I19"/>
    <mergeCell ref="E18:E19"/>
    <mergeCell ref="E16:E17"/>
    <mergeCell ref="E12:E13"/>
    <mergeCell ref="E5:I5"/>
    <mergeCell ref="E4:I4"/>
    <mergeCell ref="E7:I7"/>
    <mergeCell ref="F6:I6"/>
    <mergeCell ref="C8:D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5AE4-FDBD-482A-B8EF-23602BC3C74A}">
  <dimension ref="A3:K41"/>
  <sheetViews>
    <sheetView showGridLines="0" zoomScale="140" zoomScaleNormal="140" workbookViewId="0">
      <selection activeCell="G12" sqref="G12"/>
    </sheetView>
  </sheetViews>
  <sheetFormatPr defaultColWidth="8.81640625" defaultRowHeight="14.5"/>
  <cols>
    <col min="4" max="4" width="14.6328125" customWidth="1"/>
    <col min="5" max="5" width="12.453125" customWidth="1"/>
    <col min="6" max="7" width="10.81640625" customWidth="1"/>
    <col min="8" max="8" width="18.1796875" customWidth="1"/>
    <col min="9" max="9" width="11.453125" customWidth="1"/>
    <col min="10" max="10" width="11.453125" hidden="1" customWidth="1"/>
    <col min="11" max="11" width="9.453125" style="251" customWidth="1"/>
  </cols>
  <sheetData>
    <row r="3" spans="1:11" ht="15" thickBot="1"/>
    <row r="4" spans="1:11" ht="15" customHeight="1" thickBot="1">
      <c r="D4" s="814" t="s">
        <v>154</v>
      </c>
      <c r="E4" s="815"/>
      <c r="F4" s="815"/>
      <c r="G4" s="815"/>
      <c r="H4" s="815"/>
      <c r="I4" s="815"/>
      <c r="J4" s="815"/>
      <c r="K4" s="816"/>
    </row>
    <row r="5" spans="1:11" ht="43" customHeight="1" thickBot="1">
      <c r="D5" s="811" t="s">
        <v>159</v>
      </c>
      <c r="E5" s="812"/>
      <c r="F5" s="812"/>
      <c r="G5" s="812"/>
      <c r="H5" s="812"/>
      <c r="I5" s="812"/>
      <c r="J5" s="812"/>
      <c r="K5" s="813"/>
    </row>
    <row r="6" spans="1:11" ht="15" thickBot="1">
      <c r="D6" s="849" t="s">
        <v>161</v>
      </c>
      <c r="E6" s="821"/>
      <c r="F6" s="820">
        <f>'Information and Instructions'!C25</f>
        <v>0</v>
      </c>
      <c r="G6" s="820"/>
      <c r="H6" s="820"/>
      <c r="I6" s="820"/>
      <c r="J6" s="820"/>
      <c r="K6" s="821"/>
    </row>
    <row r="7" spans="1:11" ht="49.5" customHeight="1" thickBot="1">
      <c r="A7" s="822"/>
      <c r="B7" s="822"/>
      <c r="D7" s="817" t="s">
        <v>160</v>
      </c>
      <c r="E7" s="818"/>
      <c r="F7" s="818"/>
      <c r="G7" s="818"/>
      <c r="H7" s="818"/>
      <c r="I7" s="818"/>
      <c r="J7" s="818"/>
      <c r="K7" s="743"/>
    </row>
    <row r="8" spans="1:11" ht="26.5" thickBot="1">
      <c r="A8" s="822"/>
      <c r="B8" s="822"/>
      <c r="D8" s="856" t="s">
        <v>149</v>
      </c>
      <c r="E8" s="857"/>
      <c r="F8" s="250" t="s">
        <v>155</v>
      </c>
      <c r="G8" s="814" t="s">
        <v>156</v>
      </c>
      <c r="H8" s="816"/>
      <c r="I8" s="250" t="s">
        <v>197</v>
      </c>
      <c r="J8" s="250" t="s">
        <v>195</v>
      </c>
      <c r="K8" s="250" t="s">
        <v>157</v>
      </c>
    </row>
    <row r="9" spans="1:11" ht="14.5" customHeight="1">
      <c r="D9" s="850" t="s">
        <v>158</v>
      </c>
      <c r="E9" s="851"/>
      <c r="F9" s="851"/>
      <c r="G9" s="851"/>
      <c r="H9" s="851"/>
      <c r="I9" s="851"/>
      <c r="J9" s="851"/>
      <c r="K9" s="852"/>
    </row>
    <row r="10" spans="1:11" ht="22.5" customHeight="1" thickBot="1">
      <c r="D10" s="853"/>
      <c r="E10" s="854"/>
      <c r="F10" s="854"/>
      <c r="G10" s="854"/>
      <c r="H10" s="854"/>
      <c r="I10" s="854"/>
      <c r="J10" s="854"/>
      <c r="K10" s="855"/>
    </row>
    <row r="11" spans="1:11" ht="22.5" customHeight="1" thickBot="1">
      <c r="D11" s="441"/>
      <c r="E11" s="431"/>
      <c r="F11" s="431"/>
      <c r="G11" s="431"/>
      <c r="H11" s="431"/>
      <c r="I11" s="431"/>
      <c r="J11" s="431"/>
      <c r="K11" s="442"/>
    </row>
    <row r="12" spans="1:11" ht="20.25" customHeight="1">
      <c r="A12" s="837" t="s">
        <v>164</v>
      </c>
      <c r="B12" s="837"/>
      <c r="D12" s="383" t="e">
        <f>'Project Milestones'!B8</f>
        <v>#NUM!</v>
      </c>
      <c r="E12" s="846" t="s">
        <v>192</v>
      </c>
      <c r="F12" s="844" t="str">
        <f>'Project Milestones'!D8</f>
        <v>Jan</v>
      </c>
      <c r="G12" s="443" t="str">
        <f>IF(F12="", "", "Issued:")</f>
        <v>Issued:</v>
      </c>
      <c r="H12" s="445" t="e">
        <f>IF(J12&gt;0,EDATE(WORKDAY('Information and Instructions'!$C$19+1,-12),I12-1),"")</f>
        <v>#NUM!</v>
      </c>
      <c r="I12" s="858">
        <f>'Project Milestones'!E8</f>
        <v>1</v>
      </c>
      <c r="J12" s="838">
        <f>IF(F12&lt;&gt;"", 1, 0)</f>
        <v>1</v>
      </c>
      <c r="K12" s="842">
        <f>IF(J12&gt;0,'Cash cont'!E$8/SUM(J$12:J$16),"")</f>
        <v>0</v>
      </c>
    </row>
    <row r="13" spans="1:11" ht="20.25" customHeight="1" thickBot="1">
      <c r="A13" s="837"/>
      <c r="B13" s="837"/>
      <c r="D13" s="384"/>
      <c r="E13" s="847"/>
      <c r="F13" s="845"/>
      <c r="G13" s="444" t="str">
        <f>IF(F12="", "","Due:")</f>
        <v>Due:</v>
      </c>
      <c r="H13" s="446" t="e">
        <f>IF(J12&gt;0,EDATE(WORKDAY('Information and Instructions'!$C$19+1,-2),I12-1),"")</f>
        <v>#NUM!</v>
      </c>
      <c r="I13" s="859"/>
      <c r="J13" s="839"/>
      <c r="K13" s="843"/>
    </row>
    <row r="14" spans="1:11" ht="20.25" customHeight="1">
      <c r="A14" s="837"/>
      <c r="B14" s="837"/>
      <c r="D14" s="384" t="str">
        <f>'Project Milestones'!B9</f>
        <v>Q3</v>
      </c>
      <c r="E14" s="847"/>
      <c r="F14" s="844" t="str">
        <f>'Project Milestones'!D9</f>
        <v/>
      </c>
      <c r="G14" s="443" t="str">
        <f>IF(F14="", "","Issued:")</f>
        <v/>
      </c>
      <c r="H14" s="445" t="str">
        <f>IF(J14&gt;0,EDATE(WORKDAY('Information and Instructions'!$C$19+1,-12),I14-1),"")</f>
        <v/>
      </c>
      <c r="I14" s="858" t="str">
        <f>'Project Milestones'!E9</f>
        <v/>
      </c>
      <c r="J14" s="840">
        <f t="shared" ref="J14:J40" si="0">IF(F14&lt;&gt;"", 1, 0)</f>
        <v>0</v>
      </c>
      <c r="K14" s="842" t="str">
        <f>IF(J14&gt;0,'Cash cont'!E$8/SUM(J$12:J$16),"")</f>
        <v/>
      </c>
    </row>
    <row r="15" spans="1:11" ht="20.25" customHeight="1" thickBot="1">
      <c r="A15" s="837"/>
      <c r="B15" s="837"/>
      <c r="D15" s="384"/>
      <c r="E15" s="847"/>
      <c r="F15" s="845"/>
      <c r="G15" s="444" t="str">
        <f>IF(F14="", "","Due:")</f>
        <v/>
      </c>
      <c r="H15" s="446" t="str">
        <f>IF(J14&gt;0,EDATE(WORKDAY('Information and Instructions'!$C$19+1,-2),I14-1),"")</f>
        <v/>
      </c>
      <c r="I15" s="859"/>
      <c r="J15" s="841"/>
      <c r="K15" s="843"/>
    </row>
    <row r="16" spans="1:11" ht="20.25" customHeight="1">
      <c r="A16" s="837"/>
      <c r="B16" s="837"/>
      <c r="D16" s="384"/>
      <c r="E16" s="847"/>
      <c r="F16" s="844" t="str">
        <f>'Project Milestones'!D10</f>
        <v/>
      </c>
      <c r="G16" s="443" t="str">
        <f>IF(F16="", "","Issued:")</f>
        <v/>
      </c>
      <c r="H16" s="445" t="str">
        <f>IF(J16&gt;0,EDATE(WORKDAY('Information and Instructions'!$C$19+1,-12),I16-1),"")</f>
        <v/>
      </c>
      <c r="I16" s="858" t="str">
        <f>'Project Milestones'!E10</f>
        <v/>
      </c>
      <c r="J16" s="840">
        <f t="shared" si="0"/>
        <v>0</v>
      </c>
      <c r="K16" s="842" t="str">
        <f>IF(J16&gt;0,'Cash cont'!E$8/SUM(J$12:J$16),"")</f>
        <v/>
      </c>
    </row>
    <row r="17" spans="1:11" ht="20.25" customHeight="1" thickBot="1">
      <c r="A17" s="434"/>
      <c r="B17" s="434"/>
      <c r="D17" s="385"/>
      <c r="E17" s="848"/>
      <c r="F17" s="845"/>
      <c r="G17" s="444" t="str">
        <f>IF(F16="", "","Due:")</f>
        <v/>
      </c>
      <c r="H17" s="446" t="str">
        <f>IF(J16&gt;0,EDATE(WORKDAY('Information and Instructions'!$C$19+1,-2),I16-1),"")</f>
        <v/>
      </c>
      <c r="I17" s="859"/>
      <c r="J17" s="841"/>
      <c r="K17" s="843"/>
    </row>
    <row r="18" spans="1:11" ht="20.25" customHeight="1">
      <c r="D18" s="383" t="str">
        <f>'Project Milestones'!B11</f>
        <v/>
      </c>
      <c r="E18" s="846" t="str">
        <f>IF(D18="", "","14 Days")</f>
        <v/>
      </c>
      <c r="F18" s="844" t="str">
        <f>'Project Milestones'!D11</f>
        <v/>
      </c>
      <c r="G18" s="443" t="str">
        <f>IF(F18="", "","Issued:")</f>
        <v/>
      </c>
      <c r="H18" s="445" t="str">
        <f>IF(J18&gt;0,EDATE(WORKDAY('Information and Instructions'!$C$19+1,-12),I18-1),"")</f>
        <v/>
      </c>
      <c r="I18" s="858" t="str">
        <f>'Project Milestones'!E11</f>
        <v/>
      </c>
      <c r="J18" s="840">
        <f t="shared" si="0"/>
        <v>0</v>
      </c>
      <c r="K18" s="842" t="str">
        <f>IF(J18&gt;0,'Cash cont'!F$8/SUM(J$18:J$22),"")</f>
        <v/>
      </c>
    </row>
    <row r="19" spans="1:11" ht="20.25" customHeight="1" thickBot="1">
      <c r="D19" s="384"/>
      <c r="E19" s="847"/>
      <c r="F19" s="845"/>
      <c r="G19" s="444" t="str">
        <f>IF(F18="", "","Due:")</f>
        <v/>
      </c>
      <c r="H19" s="446" t="str">
        <f>IF(J18&gt;0,EDATE(WORKDAY('Information and Instructions'!$C$19+1,-2),I18-1),"")</f>
        <v/>
      </c>
      <c r="I19" s="859"/>
      <c r="J19" s="841"/>
      <c r="K19" s="843"/>
    </row>
    <row r="20" spans="1:11" ht="20.25" customHeight="1">
      <c r="D20" s="384" t="str">
        <f>'Project Milestones'!B12</f>
        <v/>
      </c>
      <c r="E20" s="847"/>
      <c r="F20" s="844" t="str">
        <f>'Project Milestones'!D12</f>
        <v/>
      </c>
      <c r="G20" s="443" t="str">
        <f>IF(F20="", "","Issued:")</f>
        <v/>
      </c>
      <c r="H20" s="445" t="str">
        <f>IF(J20&gt;0,EDATE(WORKDAY('Information and Instructions'!$C$19+1,-12),I20-1),"")</f>
        <v/>
      </c>
      <c r="I20" s="858" t="str">
        <f>'Project Milestones'!E12</f>
        <v/>
      </c>
      <c r="J20" s="840">
        <f t="shared" si="0"/>
        <v>0</v>
      </c>
      <c r="K20" s="842" t="str">
        <f>IF(J20&gt;0,'Cash cont'!F$8/SUM(J$18:J$22),"")</f>
        <v/>
      </c>
    </row>
    <row r="21" spans="1:11" ht="20.25" customHeight="1" thickBot="1">
      <c r="D21" s="384"/>
      <c r="E21" s="847"/>
      <c r="F21" s="845"/>
      <c r="G21" s="444" t="str">
        <f>IF(F20="", "","Due:")</f>
        <v/>
      </c>
      <c r="H21" s="446" t="str">
        <f>IF(J20&gt;0,EDATE(WORKDAY('Information and Instructions'!$C$19+1,-2),I20-1),"")</f>
        <v/>
      </c>
      <c r="I21" s="859"/>
      <c r="J21" s="841"/>
      <c r="K21" s="843"/>
    </row>
    <row r="22" spans="1:11" ht="20.25" customHeight="1">
      <c r="D22" s="384"/>
      <c r="E22" s="847"/>
      <c r="F22" s="844" t="str">
        <f>'Project Milestones'!D13</f>
        <v/>
      </c>
      <c r="G22" s="443" t="str">
        <f>IF(F22="", "","Issued:")</f>
        <v/>
      </c>
      <c r="H22" s="445" t="str">
        <f>IF(J22&gt;0,EDATE(WORKDAY('Information and Instructions'!$C$19+1,-12),I22-1),"")</f>
        <v/>
      </c>
      <c r="I22" s="858" t="str">
        <f>'Project Milestones'!E13</f>
        <v/>
      </c>
      <c r="J22" s="840">
        <f t="shared" si="0"/>
        <v>0</v>
      </c>
      <c r="K22" s="842" t="str">
        <f>IF(J22&gt;0,'Cash cont'!F$8/SUM(J$18:J$22),"")</f>
        <v/>
      </c>
    </row>
    <row r="23" spans="1:11" ht="20.25" customHeight="1" thickBot="1">
      <c r="D23" s="385"/>
      <c r="E23" s="848"/>
      <c r="F23" s="845"/>
      <c r="G23" s="444" t="str">
        <f>IF(F22="", "","Due:")</f>
        <v/>
      </c>
      <c r="H23" s="446" t="str">
        <f>IF(J22&gt;0,EDATE(WORKDAY('Information and Instructions'!$C$19+1,-2),I22-1),"")</f>
        <v/>
      </c>
      <c r="I23" s="859"/>
      <c r="J23" s="841"/>
      <c r="K23" s="843"/>
    </row>
    <row r="24" spans="1:11" ht="20.25" customHeight="1">
      <c r="D24" s="383" t="str">
        <f>'Project Milestones'!B14</f>
        <v/>
      </c>
      <c r="E24" s="846" t="str">
        <f>IF(D24="", "","14 Days")</f>
        <v/>
      </c>
      <c r="F24" s="844" t="str">
        <f>'Project Milestones'!D14</f>
        <v/>
      </c>
      <c r="G24" s="443" t="str">
        <f>IF(F24="", "","Issued:")</f>
        <v/>
      </c>
      <c r="H24" s="445" t="str">
        <f>IF(J24&gt;0,EDATE(WORKDAY('Information and Instructions'!$C$19+1,-12),I24-1),"")</f>
        <v/>
      </c>
      <c r="I24" s="858" t="str">
        <f>'Project Milestones'!E14</f>
        <v/>
      </c>
      <c r="J24" s="840">
        <f t="shared" si="0"/>
        <v>0</v>
      </c>
      <c r="K24" s="842" t="str">
        <f>IF(J24&gt;0,'Cash cont'!G$8/SUM(J$24:J$28),"")</f>
        <v/>
      </c>
    </row>
    <row r="25" spans="1:11" ht="20.25" customHeight="1" thickBot="1">
      <c r="D25" s="384"/>
      <c r="E25" s="847"/>
      <c r="F25" s="845"/>
      <c r="G25" s="444" t="str">
        <f>IF(F24="", "","Due:")</f>
        <v/>
      </c>
      <c r="H25" s="446" t="str">
        <f>IF(J24&gt;0,EDATE(WORKDAY('Information and Instructions'!$C$19+1,-2),I24-1),"")</f>
        <v/>
      </c>
      <c r="I25" s="859"/>
      <c r="J25" s="841"/>
      <c r="K25" s="843"/>
    </row>
    <row r="26" spans="1:11" ht="20.25" customHeight="1">
      <c r="D26" s="384" t="str">
        <f>'Project Milestones'!B15</f>
        <v/>
      </c>
      <c r="E26" s="847"/>
      <c r="F26" s="844" t="str">
        <f>'Project Milestones'!D15</f>
        <v/>
      </c>
      <c r="G26" s="443" t="str">
        <f>IF(F26="", "","Issued:")</f>
        <v/>
      </c>
      <c r="H26" s="445" t="str">
        <f>IF(J26&gt;0,EDATE(WORKDAY('Information and Instructions'!$C$19+1,-12),I26-1),"")</f>
        <v/>
      </c>
      <c r="I26" s="858" t="str">
        <f>'Project Milestones'!E15</f>
        <v/>
      </c>
      <c r="J26" s="840">
        <f t="shared" si="0"/>
        <v>0</v>
      </c>
      <c r="K26" s="842" t="str">
        <f>IF(J26&gt;0,'Cash cont'!G$8/SUM(J$24:J$28),"")</f>
        <v/>
      </c>
    </row>
    <row r="27" spans="1:11" ht="20.25" customHeight="1" thickBot="1">
      <c r="D27" s="384"/>
      <c r="E27" s="847"/>
      <c r="F27" s="845"/>
      <c r="G27" s="444" t="str">
        <f>IF(F26="", "","Due:")</f>
        <v/>
      </c>
      <c r="H27" s="446" t="str">
        <f>IF(J26&gt;0,EDATE(WORKDAY('Information and Instructions'!$C$19+1,-2),I26-1),"")</f>
        <v/>
      </c>
      <c r="I27" s="859"/>
      <c r="J27" s="841"/>
      <c r="K27" s="843"/>
    </row>
    <row r="28" spans="1:11" ht="20.25" customHeight="1">
      <c r="D28" s="384"/>
      <c r="E28" s="847"/>
      <c r="F28" s="844" t="str">
        <f>'Project Milestones'!D16</f>
        <v/>
      </c>
      <c r="G28" s="443" t="str">
        <f>IF(F28="", "","Issued:")</f>
        <v/>
      </c>
      <c r="H28" s="445" t="str">
        <f>IF(J28&gt;0,EDATE(WORKDAY('Information and Instructions'!$C$19+1,-12),I28-1),"")</f>
        <v/>
      </c>
      <c r="I28" s="858" t="str">
        <f>'Project Milestones'!E16</f>
        <v/>
      </c>
      <c r="J28" s="840">
        <f t="shared" si="0"/>
        <v>0</v>
      </c>
      <c r="K28" s="842" t="str">
        <f>IF(J28&gt;0,'Cash cont'!G$8/SUM(J$24:J$28),"")</f>
        <v/>
      </c>
    </row>
    <row r="29" spans="1:11" ht="20.25" customHeight="1" thickBot="1">
      <c r="D29" s="385"/>
      <c r="E29" s="848"/>
      <c r="F29" s="845"/>
      <c r="G29" s="444" t="str">
        <f>IF(F28="", "","Due:")</f>
        <v/>
      </c>
      <c r="H29" s="446" t="str">
        <f>IF(J28&gt;0,EDATE(WORKDAY('Information and Instructions'!$C$19+1,-2),I28-1),"")</f>
        <v/>
      </c>
      <c r="I29" s="859"/>
      <c r="J29" s="841"/>
      <c r="K29" s="843"/>
    </row>
    <row r="30" spans="1:11" ht="20.25" customHeight="1">
      <c r="D30" s="373" t="str">
        <f>'Project Milestones'!B17</f>
        <v/>
      </c>
      <c r="E30" s="846" t="str">
        <f>IF(D30="", "","14 Days")</f>
        <v/>
      </c>
      <c r="F30" s="844" t="str">
        <f>'Project Milestones'!D17</f>
        <v/>
      </c>
      <c r="G30" s="443" t="str">
        <f>IF(F30="", "","Issued:")</f>
        <v/>
      </c>
      <c r="H30" s="445" t="str">
        <f>IF(J30&gt;0,EDATE(WORKDAY('Information and Instructions'!$C$19+1,-12),I30-1),"")</f>
        <v/>
      </c>
      <c r="I30" s="858" t="str">
        <f>'Project Milestones'!E17</f>
        <v/>
      </c>
      <c r="J30" s="840">
        <f t="shared" si="0"/>
        <v>0</v>
      </c>
      <c r="K30" s="842" t="str">
        <f>IF(J30&gt;0,'Cash cont'!H$8/SUM(J$30:J$34),"")</f>
        <v/>
      </c>
    </row>
    <row r="31" spans="1:11" ht="20.25" customHeight="1" thickBot="1">
      <c r="D31" s="375"/>
      <c r="E31" s="847"/>
      <c r="F31" s="845"/>
      <c r="G31" s="444" t="str">
        <f>IF(F30="", "","Due:")</f>
        <v/>
      </c>
      <c r="H31" s="446" t="str">
        <f>IF(J30&gt;0,EDATE(WORKDAY('Information and Instructions'!$C$19+1,-2),I30-1),"")</f>
        <v/>
      </c>
      <c r="I31" s="859"/>
      <c r="J31" s="841"/>
      <c r="K31" s="843"/>
    </row>
    <row r="32" spans="1:11" ht="20.25" customHeight="1">
      <c r="D32" s="375" t="str">
        <f>'Project Milestones'!B18</f>
        <v/>
      </c>
      <c r="E32" s="847"/>
      <c r="F32" s="844" t="str">
        <f>'Project Milestones'!D18</f>
        <v/>
      </c>
      <c r="G32" s="443" t="str">
        <f>IF(F32="", "","Issued:")</f>
        <v/>
      </c>
      <c r="H32" s="445" t="str">
        <f>IF(J32&gt;0,EDATE(WORKDAY('Information and Instructions'!$C$19+1,-12),I32-1),"")</f>
        <v/>
      </c>
      <c r="I32" s="858" t="str">
        <f>'Project Milestones'!E18</f>
        <v/>
      </c>
      <c r="J32" s="840">
        <f t="shared" si="0"/>
        <v>0</v>
      </c>
      <c r="K32" s="842" t="str">
        <f>IF(J32&gt;0,'Cash cont'!H$8/SUM(J$30:J$34),"")</f>
        <v/>
      </c>
    </row>
    <row r="33" spans="4:11" ht="20.25" customHeight="1" thickBot="1">
      <c r="D33" s="375"/>
      <c r="E33" s="847"/>
      <c r="F33" s="845"/>
      <c r="G33" s="444" t="str">
        <f>IF(F32="", "","Due:")</f>
        <v/>
      </c>
      <c r="H33" s="446" t="str">
        <f>IF(J32&gt;0,EDATE(WORKDAY('Information and Instructions'!$C$19+1,-2),I32-1),"")</f>
        <v/>
      </c>
      <c r="I33" s="859"/>
      <c r="J33" s="841"/>
      <c r="K33" s="843"/>
    </row>
    <row r="34" spans="4:11" ht="20.25" customHeight="1">
      <c r="D34" s="375"/>
      <c r="E34" s="847"/>
      <c r="F34" s="844" t="str">
        <f>'Project Milestones'!D19</f>
        <v/>
      </c>
      <c r="G34" s="443" t="str">
        <f>IF(F34="", "","Issued:")</f>
        <v/>
      </c>
      <c r="H34" s="445" t="str">
        <f>IF(J34&gt;0,EDATE(WORKDAY('Information and Instructions'!$C$19+1,-12),I34-1),"")</f>
        <v/>
      </c>
      <c r="I34" s="858" t="str">
        <f>'Project Milestones'!E19</f>
        <v/>
      </c>
      <c r="J34" s="840">
        <f t="shared" si="0"/>
        <v>0</v>
      </c>
      <c r="K34" s="842" t="str">
        <f>IF(J34&gt;0,'Cash cont'!H$8/SUM(J$30:J$34),"")</f>
        <v/>
      </c>
    </row>
    <row r="35" spans="4:11" ht="20.25" customHeight="1" thickBot="1">
      <c r="D35" s="374"/>
      <c r="E35" s="848"/>
      <c r="F35" s="845"/>
      <c r="G35" s="444" t="str">
        <f>IF(F34="", "","Due:")</f>
        <v/>
      </c>
      <c r="H35" s="446" t="str">
        <f>IF(J34&gt;0,EDATE(WORKDAY('Information and Instructions'!$C$19+1,-2),I34-1),"")</f>
        <v/>
      </c>
      <c r="I35" s="859"/>
      <c r="J35" s="841"/>
      <c r="K35" s="843"/>
    </row>
    <row r="36" spans="4:11" ht="20.25" customHeight="1">
      <c r="D36" s="373" t="str">
        <f>'Project Milestones'!B20</f>
        <v/>
      </c>
      <c r="E36" s="846" t="str">
        <f>IF(D36="", "","14 Days")</f>
        <v/>
      </c>
      <c r="F36" s="844" t="str">
        <f>'Project Milestones'!D20</f>
        <v/>
      </c>
      <c r="G36" s="443" t="str">
        <f>IF(F36="", "","Issued:")</f>
        <v/>
      </c>
      <c r="H36" s="445" t="str">
        <f>IF(J36&gt;0,EDATE(WORKDAY('Information and Instructions'!$C$19+1,-12),I36-1),"")</f>
        <v/>
      </c>
      <c r="I36" s="858" t="str">
        <f>'Project Milestones'!E20</f>
        <v/>
      </c>
      <c r="J36" s="840">
        <f t="shared" si="0"/>
        <v>0</v>
      </c>
      <c r="K36" s="842" t="str">
        <f>IF(J36&gt;0,'Cash cont'!I$8/SUM(J$36:J$40),"")</f>
        <v/>
      </c>
    </row>
    <row r="37" spans="4:11" ht="20.25" customHeight="1" thickBot="1">
      <c r="D37" s="375"/>
      <c r="E37" s="847"/>
      <c r="F37" s="845"/>
      <c r="G37" s="444" t="str">
        <f>IF(F36="", "","Due:")</f>
        <v/>
      </c>
      <c r="H37" s="446" t="str">
        <f>IF(J36&gt;0,EDATE(WORKDAY('Information and Instructions'!$C$19+1,-2),I36-1),"")</f>
        <v/>
      </c>
      <c r="I37" s="859"/>
      <c r="J37" s="841"/>
      <c r="K37" s="843"/>
    </row>
    <row r="38" spans="4:11" ht="20.25" customHeight="1">
      <c r="D38" s="375" t="str">
        <f>'Project Milestones'!B21</f>
        <v/>
      </c>
      <c r="E38" s="847"/>
      <c r="F38" s="844" t="str">
        <f>'Project Milestones'!D21</f>
        <v/>
      </c>
      <c r="G38" s="443" t="str">
        <f>IF(F38="", "","Issued:")</f>
        <v/>
      </c>
      <c r="H38" s="445" t="str">
        <f>IF(J38&gt;0,EDATE(WORKDAY('Information and Instructions'!$C$19+1,-12),I38-1),"")</f>
        <v/>
      </c>
      <c r="I38" s="858" t="str">
        <f>'Project Milestones'!E21</f>
        <v/>
      </c>
      <c r="J38" s="840">
        <f t="shared" si="0"/>
        <v>0</v>
      </c>
      <c r="K38" s="842" t="str">
        <f>IF(J38&gt;0,'Cash cont'!I$8/SUM(J$36:J$40),"")</f>
        <v/>
      </c>
    </row>
    <row r="39" spans="4:11" ht="20.25" customHeight="1" thickBot="1">
      <c r="D39" s="375"/>
      <c r="E39" s="847"/>
      <c r="F39" s="845"/>
      <c r="G39" s="444" t="str">
        <f>IF(F38="", "","Due:")</f>
        <v/>
      </c>
      <c r="H39" s="446" t="str">
        <f>IF(J38&gt;0,EDATE(WORKDAY('Information and Instructions'!$C$19+1,-2),I38-1),"")</f>
        <v/>
      </c>
      <c r="I39" s="859"/>
      <c r="J39" s="841"/>
      <c r="K39" s="843"/>
    </row>
    <row r="40" spans="4:11" ht="20.25" customHeight="1">
      <c r="D40" s="375"/>
      <c r="E40" s="847"/>
      <c r="F40" s="860" t="str">
        <f>'Project Milestones'!D22</f>
        <v/>
      </c>
      <c r="G40" s="443" t="str">
        <f>IF(F40="", "","Issued:")</f>
        <v/>
      </c>
      <c r="H40" s="445" t="str">
        <f>IF(J40&gt;0,EDATE(WORKDAY('Information and Instructions'!$C$19+1,-12),I40-1),"")</f>
        <v/>
      </c>
      <c r="I40" s="858" t="str">
        <f>'Project Milestones'!E22</f>
        <v/>
      </c>
      <c r="J40" s="840">
        <f t="shared" si="0"/>
        <v>0</v>
      </c>
      <c r="K40" s="842" t="str">
        <f>IF(J40&gt;0,'Cash cont'!I$8/SUM(J$36:J$40),"")</f>
        <v/>
      </c>
    </row>
    <row r="41" spans="4:11" ht="20.25" customHeight="1" thickBot="1">
      <c r="D41" s="374"/>
      <c r="E41" s="848"/>
      <c r="F41" s="861"/>
      <c r="G41" s="444" t="str">
        <f>IF(F40="", "","Due:")</f>
        <v/>
      </c>
      <c r="H41" s="446" t="str">
        <f>IF(J40&gt;0,EDATE(WORKDAY('Information and Instructions'!$C$19+1,-2),I40-1),"")</f>
        <v/>
      </c>
      <c r="I41" s="859"/>
      <c r="J41" s="841"/>
      <c r="K41" s="843"/>
    </row>
  </sheetData>
  <sheetProtection algorithmName="SHA-512" hashValue="qfq/PCty2549Aj7u5ZLGATBBDiDgi0zFnwdzNG/Wrm/V5Mb/tFrm5xF8kXdVUeUiyeoRAO+5wAG6o+z/N4cdLA==" saltValue="86PVh6yfAxmwJbIuBIZLjQ==" spinCount="100000" sheet="1" objects="1" scenarios="1"/>
  <mergeCells count="75">
    <mergeCell ref="E24:E29"/>
    <mergeCell ref="E30:E35"/>
    <mergeCell ref="E36:E41"/>
    <mergeCell ref="G8:H8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40:I41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J20:J21"/>
    <mergeCell ref="J22:J23"/>
    <mergeCell ref="J24:J25"/>
    <mergeCell ref="I36:I37"/>
    <mergeCell ref="I38:I39"/>
    <mergeCell ref="J36:J37"/>
    <mergeCell ref="J38:J39"/>
    <mergeCell ref="K24:K25"/>
    <mergeCell ref="J26:J27"/>
    <mergeCell ref="J28:J29"/>
    <mergeCell ref="J30:J31"/>
    <mergeCell ref="J32:J33"/>
    <mergeCell ref="J40:J41"/>
    <mergeCell ref="K26:K27"/>
    <mergeCell ref="K28:K29"/>
    <mergeCell ref="K30:K31"/>
    <mergeCell ref="K32:K33"/>
    <mergeCell ref="K34:K35"/>
    <mergeCell ref="K36:K37"/>
    <mergeCell ref="K38:K39"/>
    <mergeCell ref="K40:K41"/>
    <mergeCell ref="J34:J35"/>
    <mergeCell ref="F22:F23"/>
    <mergeCell ref="D6:E6"/>
    <mergeCell ref="D4:K4"/>
    <mergeCell ref="D9:K10"/>
    <mergeCell ref="D8:E8"/>
    <mergeCell ref="F6:K6"/>
    <mergeCell ref="D5:K5"/>
    <mergeCell ref="F18:F19"/>
    <mergeCell ref="F20:F21"/>
    <mergeCell ref="E18:E23"/>
    <mergeCell ref="K16:K17"/>
    <mergeCell ref="K18:K19"/>
    <mergeCell ref="K20:K21"/>
    <mergeCell ref="K22:K23"/>
    <mergeCell ref="J16:J17"/>
    <mergeCell ref="J18:J19"/>
    <mergeCell ref="A7:B8"/>
    <mergeCell ref="D7:K7"/>
    <mergeCell ref="A12:B16"/>
    <mergeCell ref="J12:J13"/>
    <mergeCell ref="J14:J15"/>
    <mergeCell ref="K12:K13"/>
    <mergeCell ref="K14:K15"/>
    <mergeCell ref="F12:F13"/>
    <mergeCell ref="F14:F15"/>
    <mergeCell ref="F16:F17"/>
    <mergeCell ref="E12:E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A704-6FF7-47BD-9DFD-F40E45B01002}">
  <dimension ref="H1:AM26"/>
  <sheetViews>
    <sheetView showGridLines="0" zoomScale="159" zoomScaleNormal="200" workbookViewId="0">
      <selection activeCell="S22" sqref="S22"/>
    </sheetView>
  </sheetViews>
  <sheetFormatPr defaultColWidth="8.81640625" defaultRowHeight="14.5"/>
  <cols>
    <col min="8" max="8" width="22.453125" customWidth="1"/>
    <col min="9" max="9" width="12.453125" customWidth="1"/>
    <col min="10" max="10" width="11.6328125" customWidth="1"/>
    <col min="11" max="12" width="13.6328125" style="251" customWidth="1"/>
    <col min="13" max="13" width="13.6328125" customWidth="1"/>
  </cols>
  <sheetData>
    <row r="1" spans="8:39" ht="15" thickBot="1"/>
    <row r="2" spans="8:39">
      <c r="H2" s="862" t="s">
        <v>153</v>
      </c>
      <c r="I2" s="863"/>
      <c r="J2" s="863"/>
      <c r="K2" s="863"/>
      <c r="L2" s="863"/>
      <c r="M2" s="864"/>
    </row>
    <row r="3" spans="8:39" ht="15" thickBot="1">
      <c r="H3" s="252" t="s">
        <v>11</v>
      </c>
      <c r="I3" s="865">
        <f>'Information and Instructions'!C23</f>
        <v>0</v>
      </c>
      <c r="J3" s="865"/>
      <c r="K3" s="865"/>
      <c r="L3" s="865"/>
      <c r="M3" s="866"/>
    </row>
    <row r="4" spans="8:39" ht="15" thickBot="1"/>
    <row r="5" spans="8:39" ht="20.5" customHeight="1" thickBot="1">
      <c r="H5" s="876" t="s">
        <v>146</v>
      </c>
      <c r="I5" s="877"/>
      <c r="J5" s="877"/>
      <c r="K5" s="877"/>
      <c r="L5" s="877"/>
      <c r="M5" s="878"/>
    </row>
    <row r="6" spans="8:39" ht="49.5" customHeight="1">
      <c r="H6" s="248" t="s">
        <v>147</v>
      </c>
      <c r="I6" s="879" t="s">
        <v>148</v>
      </c>
      <c r="J6" s="880"/>
      <c r="K6" s="880"/>
      <c r="L6" s="880"/>
      <c r="M6" s="881"/>
    </row>
    <row r="7" spans="8:39" ht="20.25" customHeight="1" thickBot="1">
      <c r="H7" s="249" t="s">
        <v>149</v>
      </c>
      <c r="I7" s="882" t="s">
        <v>150</v>
      </c>
      <c r="J7" s="883"/>
      <c r="K7" s="883"/>
      <c r="L7" s="883"/>
      <c r="M7" s="884"/>
    </row>
    <row r="8" spans="8:39" ht="15" thickBot="1">
      <c r="H8" s="885"/>
      <c r="I8" s="886"/>
      <c r="J8" s="886"/>
      <c r="K8" s="886"/>
      <c r="L8" s="886"/>
      <c r="M8" s="887"/>
    </row>
    <row r="9" spans="8:39" ht="32.25" customHeight="1">
      <c r="H9" s="888" t="s">
        <v>40</v>
      </c>
      <c r="I9" s="888" t="s">
        <v>41</v>
      </c>
      <c r="J9" s="888" t="s">
        <v>151</v>
      </c>
      <c r="K9" s="891" t="s">
        <v>152</v>
      </c>
      <c r="L9" s="892"/>
      <c r="M9" s="893"/>
    </row>
    <row r="10" spans="8:39">
      <c r="H10" s="889"/>
      <c r="I10" s="889"/>
      <c r="J10" s="889"/>
      <c r="K10" s="894">
        <f>'Information and Instructions'!C23</f>
        <v>0</v>
      </c>
      <c r="L10" s="895"/>
      <c r="M10" s="896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</row>
    <row r="11" spans="8:39" ht="15" thickBot="1">
      <c r="H11" s="890"/>
      <c r="I11" s="890"/>
      <c r="J11" s="890"/>
      <c r="K11" s="509" t="s">
        <v>47</v>
      </c>
      <c r="L11" s="271" t="s">
        <v>48</v>
      </c>
      <c r="M11" s="272" t="s">
        <v>13</v>
      </c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</row>
    <row r="12" spans="8:39" ht="15" customHeight="1">
      <c r="H12" s="380" t="e">
        <f>'Project Milestones'!B8</f>
        <v>#NUM!</v>
      </c>
      <c r="I12" s="506">
        <f>'Project Milestones'!E8</f>
        <v>1</v>
      </c>
      <c r="J12" s="510">
        <f>IF(I12="", "",'Project Milestones'!J8)</f>
        <v>0</v>
      </c>
      <c r="K12" s="867">
        <f>'Staff '!$V$18</f>
        <v>0</v>
      </c>
      <c r="L12" s="870">
        <f>Opex!$E$21</f>
        <v>0</v>
      </c>
      <c r="M12" s="873">
        <f>SUM(K12:L14)</f>
        <v>0</v>
      </c>
    </row>
    <row r="13" spans="8:39" ht="15" customHeight="1">
      <c r="H13" s="381" t="str">
        <f>'Project Milestones'!B9</f>
        <v>Q3</v>
      </c>
      <c r="I13" s="507" t="str">
        <f>'Project Milestones'!E9</f>
        <v/>
      </c>
      <c r="J13" s="511" t="str">
        <f>IF(I13="", "",'Project Milestones'!J9)</f>
        <v/>
      </c>
      <c r="K13" s="868"/>
      <c r="L13" s="871"/>
      <c r="M13" s="874"/>
    </row>
    <row r="14" spans="8:39" ht="15" customHeight="1" thickBot="1">
      <c r="H14" s="382"/>
      <c r="I14" s="508" t="str">
        <f>'Project Milestones'!E10</f>
        <v/>
      </c>
      <c r="J14" s="512" t="str">
        <f>IF(I14="", "",'Project Milestones'!J10)</f>
        <v/>
      </c>
      <c r="K14" s="869"/>
      <c r="L14" s="872"/>
      <c r="M14" s="875"/>
      <c r="Q14" s="255"/>
    </row>
    <row r="15" spans="8:39" ht="15" customHeight="1">
      <c r="H15" s="380" t="str">
        <f>'Project Milestones'!B11</f>
        <v/>
      </c>
      <c r="I15" s="506" t="str">
        <f>'Project Milestones'!E11</f>
        <v/>
      </c>
      <c r="J15" s="510" t="str">
        <f>IF(I15="", "",'Project Milestones'!J11)</f>
        <v/>
      </c>
      <c r="K15" s="867" t="str">
        <f>IF(H15="", "",'Staff '!$W$18)</f>
        <v/>
      </c>
      <c r="L15" s="870" t="str">
        <f>IF(H15="", "",Opex!$F$21)</f>
        <v/>
      </c>
      <c r="M15" s="873" t="str">
        <f>IF(H15="", "",SUM(K15:L17))</f>
        <v/>
      </c>
    </row>
    <row r="16" spans="8:39" ht="15" customHeight="1">
      <c r="H16" s="381" t="str">
        <f>'Project Milestones'!B12</f>
        <v/>
      </c>
      <c r="I16" s="507" t="str">
        <f>'Project Milestones'!E12</f>
        <v/>
      </c>
      <c r="J16" s="511" t="str">
        <f>IF(I16="", "",'Project Milestones'!J12)</f>
        <v/>
      </c>
      <c r="K16" s="868"/>
      <c r="L16" s="871"/>
      <c r="M16" s="874"/>
    </row>
    <row r="17" spans="8:13" ht="15" customHeight="1" thickBot="1">
      <c r="H17" s="382"/>
      <c r="I17" s="508" t="str">
        <f>'Project Milestones'!E13</f>
        <v/>
      </c>
      <c r="J17" s="512" t="str">
        <f>IF(I17="", "",'Project Milestones'!J13)</f>
        <v/>
      </c>
      <c r="K17" s="869"/>
      <c r="L17" s="872"/>
      <c r="M17" s="875"/>
    </row>
    <row r="18" spans="8:13" ht="15" customHeight="1">
      <c r="H18" s="380" t="str">
        <f>'Project Milestones'!B14</f>
        <v/>
      </c>
      <c r="I18" s="506" t="str">
        <f>'Project Milestones'!E14</f>
        <v/>
      </c>
      <c r="J18" s="510" t="str">
        <f>IF(I18="", "",'Project Milestones'!J14)</f>
        <v/>
      </c>
      <c r="K18" s="867" t="str">
        <f>IF(H18="", "",'Staff '!$X$18)</f>
        <v/>
      </c>
      <c r="L18" s="870" t="str">
        <f>IF(H18="", "",Opex!$G$21)</f>
        <v/>
      </c>
      <c r="M18" s="873" t="str">
        <f>IF(H18="", "",SUM(K18:L20))</f>
        <v/>
      </c>
    </row>
    <row r="19" spans="8:13" ht="15" customHeight="1">
      <c r="H19" s="381" t="str">
        <f>'Project Milestones'!B15</f>
        <v/>
      </c>
      <c r="I19" s="507" t="str">
        <f>'Project Milestones'!E15</f>
        <v/>
      </c>
      <c r="J19" s="511" t="str">
        <f>IF(I19="", "",'Project Milestones'!J15)</f>
        <v/>
      </c>
      <c r="K19" s="868"/>
      <c r="L19" s="871"/>
      <c r="M19" s="874"/>
    </row>
    <row r="20" spans="8:13" ht="15" customHeight="1" thickBot="1">
      <c r="H20" s="382"/>
      <c r="I20" s="508" t="str">
        <f>'Project Milestones'!E16</f>
        <v/>
      </c>
      <c r="J20" s="512" t="str">
        <f>IF(I20="", "",'Project Milestones'!J16)</f>
        <v/>
      </c>
      <c r="K20" s="869"/>
      <c r="L20" s="872"/>
      <c r="M20" s="875"/>
    </row>
    <row r="21" spans="8:13" ht="15" customHeight="1">
      <c r="H21" s="380" t="str">
        <f>'Project Milestones'!B17</f>
        <v/>
      </c>
      <c r="I21" s="506" t="str">
        <f>'Project Milestones'!E17</f>
        <v/>
      </c>
      <c r="J21" s="510" t="str">
        <f>IF(I21="", "",'Project Milestones'!J17)</f>
        <v/>
      </c>
      <c r="K21" s="867" t="str">
        <f>IF(H21="", "",'Staff '!$Y$18)</f>
        <v/>
      </c>
      <c r="L21" s="870" t="str">
        <f>IF(H21="", "",Opex!$H$21)</f>
        <v/>
      </c>
      <c r="M21" s="873" t="str">
        <f>IF(H21="", "",SUM(K21:L23))</f>
        <v/>
      </c>
    </row>
    <row r="22" spans="8:13" ht="15" customHeight="1">
      <c r="H22" s="381" t="str">
        <f>'Project Milestones'!B18</f>
        <v/>
      </c>
      <c r="I22" s="507" t="str">
        <f>'Project Milestones'!E18</f>
        <v/>
      </c>
      <c r="J22" s="511" t="str">
        <f>IF(I22="", "",'Project Milestones'!J18)</f>
        <v/>
      </c>
      <c r="K22" s="868"/>
      <c r="L22" s="871"/>
      <c r="M22" s="874"/>
    </row>
    <row r="23" spans="8:13" ht="15" customHeight="1" thickBot="1">
      <c r="H23" s="382"/>
      <c r="I23" s="508" t="str">
        <f>'Project Milestones'!E19</f>
        <v/>
      </c>
      <c r="J23" s="512" t="str">
        <f>IF(I23="", "",'Project Milestones'!J19)</f>
        <v/>
      </c>
      <c r="K23" s="869"/>
      <c r="L23" s="872"/>
      <c r="M23" s="875"/>
    </row>
    <row r="24" spans="8:13" ht="15" customHeight="1">
      <c r="H24" s="380" t="str">
        <f>'Project Milestones'!B20</f>
        <v/>
      </c>
      <c r="I24" s="506" t="str">
        <f>'Project Milestones'!E20</f>
        <v/>
      </c>
      <c r="J24" s="510" t="str">
        <f>IF(I24="", "",'Project Milestones'!J20)</f>
        <v/>
      </c>
      <c r="K24" s="867" t="str">
        <f>IF(H24="", "",'Staff '!$Z$18)</f>
        <v/>
      </c>
      <c r="L24" s="870" t="str">
        <f>IF(H24="", "",Opex!$I$21)</f>
        <v/>
      </c>
      <c r="M24" s="873" t="str">
        <f>IF(H24="","",SUM(K24:L26))</f>
        <v/>
      </c>
    </row>
    <row r="25" spans="8:13" ht="15" customHeight="1">
      <c r="H25" s="381" t="str">
        <f>'Project Milestones'!B21</f>
        <v/>
      </c>
      <c r="I25" s="507" t="str">
        <f>'Project Milestones'!E21</f>
        <v/>
      </c>
      <c r="J25" s="511" t="str">
        <f>IF(I25="", "",'Project Milestones'!J21)</f>
        <v/>
      </c>
      <c r="K25" s="868"/>
      <c r="L25" s="871"/>
      <c r="M25" s="874"/>
    </row>
    <row r="26" spans="8:13" ht="15" customHeight="1" thickBot="1">
      <c r="H26" s="382"/>
      <c r="I26" s="508" t="str">
        <f>'Project Milestones'!E22</f>
        <v/>
      </c>
      <c r="J26" s="512" t="str">
        <f>IF(I26="", "",'Project Milestones'!J22)</f>
        <v/>
      </c>
      <c r="K26" s="869"/>
      <c r="L26" s="872"/>
      <c r="M26" s="875"/>
    </row>
  </sheetData>
  <sheetProtection algorithmName="SHA-512" hashValue="qdPxm3x6slitfoZtLMfneiYnqDdJVcoPSmKaMGCwpv9CJu5gzndRig7MyhMW5BCphB6QDbKKDjBbfSscQd5qIA==" saltValue="Krb9/FQIVdJlkSnvC07DmQ==" spinCount="100000" sheet="1" objects="1" scenarios="1"/>
  <mergeCells count="26">
    <mergeCell ref="K15:K17"/>
    <mergeCell ref="L15:L17"/>
    <mergeCell ref="M15:M17"/>
    <mergeCell ref="I9:I11"/>
    <mergeCell ref="J9:J11"/>
    <mergeCell ref="K9:M9"/>
    <mergeCell ref="K10:M10"/>
    <mergeCell ref="K12:K14"/>
    <mergeCell ref="L12:L14"/>
    <mergeCell ref="M12:M14"/>
    <mergeCell ref="H2:M2"/>
    <mergeCell ref="I3:M3"/>
    <mergeCell ref="K24:K26"/>
    <mergeCell ref="L24:L26"/>
    <mergeCell ref="M24:M26"/>
    <mergeCell ref="K18:K20"/>
    <mergeCell ref="L18:L20"/>
    <mergeCell ref="M18:M20"/>
    <mergeCell ref="K21:K23"/>
    <mergeCell ref="L21:L23"/>
    <mergeCell ref="M21:M23"/>
    <mergeCell ref="H5:M5"/>
    <mergeCell ref="I6:M6"/>
    <mergeCell ref="I7:M7"/>
    <mergeCell ref="H8:M8"/>
    <mergeCell ref="H9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17"/>
  <sheetViews>
    <sheetView zoomScale="110" zoomScaleNormal="110" workbookViewId="0">
      <pane ySplit="7" topLeftCell="A8" activePane="bottomLeft" state="frozen"/>
      <selection pane="bottomLeft" activeCell="H29" sqref="H29"/>
    </sheetView>
  </sheetViews>
  <sheetFormatPr defaultColWidth="8.6328125" defaultRowHeight="15.5"/>
  <cols>
    <col min="1" max="1" width="8.6328125" style="1"/>
    <col min="2" max="2" width="12.1796875" style="1" customWidth="1"/>
    <col min="3" max="3" width="9.81640625" style="1" hidden="1" customWidth="1"/>
    <col min="4" max="4" width="9.81640625" style="47" customWidth="1"/>
    <col min="5" max="5" width="11.81640625" style="476" customWidth="1"/>
    <col min="6" max="6" width="11.81640625" style="1" customWidth="1"/>
    <col min="7" max="7" width="47.36328125" style="1" customWidth="1"/>
    <col min="8" max="8" width="37.453125" style="1" customWidth="1"/>
    <col min="9" max="11" width="13.1796875" style="1" customWidth="1"/>
    <col min="12" max="14" width="13.36328125" style="1" customWidth="1"/>
    <col min="15" max="15" width="8.6328125" style="1"/>
    <col min="16" max="16" width="5.36328125" style="1" customWidth="1"/>
    <col min="17" max="17" width="45" style="1" customWidth="1"/>
    <col min="18" max="18" width="9.6328125" style="1" customWidth="1"/>
    <col min="19" max="19" width="5.1796875" style="1" bestFit="1" customWidth="1"/>
    <col min="20" max="20" width="5.453125" style="1" bestFit="1" customWidth="1"/>
    <col min="21" max="22" width="5.1796875" style="1" bestFit="1" customWidth="1"/>
    <col min="23" max="23" width="13.81640625" style="1" bestFit="1" customWidth="1"/>
    <col min="24" max="16384" width="8.6328125" style="1"/>
  </cols>
  <sheetData>
    <row r="1" spans="1:23" ht="20.25" customHeight="1" thickBot="1">
      <c r="A1" s="1">
        <v>2</v>
      </c>
      <c r="B1" s="1">
        <v>3</v>
      </c>
    </row>
    <row r="2" spans="1:23" ht="46" customHeight="1" thickBot="1">
      <c r="B2" s="569">
        <f>'Information and Instructions'!C16</f>
        <v>0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1"/>
      <c r="Q2" s="160" t="s">
        <v>0</v>
      </c>
    </row>
    <row r="3" spans="1:23" ht="24" customHeight="1">
      <c r="B3" s="575" t="s">
        <v>38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7"/>
    </row>
    <row r="4" spans="1:23" ht="20.25" customHeight="1" thickBot="1">
      <c r="B4" s="572" t="s">
        <v>39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4"/>
    </row>
    <row r="5" spans="1:23" ht="18" customHeight="1" thickBot="1">
      <c r="B5" s="582" t="s">
        <v>40</v>
      </c>
      <c r="C5" s="163"/>
      <c r="D5" s="470"/>
      <c r="E5" s="580" t="s">
        <v>41</v>
      </c>
      <c r="F5" s="163"/>
      <c r="G5" s="555" t="s">
        <v>42</v>
      </c>
      <c r="H5" s="163"/>
      <c r="I5" s="555" t="s">
        <v>120</v>
      </c>
      <c r="J5" s="163"/>
      <c r="K5" s="238"/>
      <c r="L5" s="578" t="s">
        <v>45</v>
      </c>
      <c r="M5" s="558"/>
      <c r="N5" s="579"/>
    </row>
    <row r="6" spans="1:23" ht="18" customHeight="1" thickBot="1">
      <c r="B6" s="556"/>
      <c r="C6" s="164" t="s">
        <v>196</v>
      </c>
      <c r="D6" s="471"/>
      <c r="E6" s="581"/>
      <c r="F6" s="556" t="s">
        <v>163</v>
      </c>
      <c r="G6" s="556"/>
      <c r="H6" s="556" t="s">
        <v>162</v>
      </c>
      <c r="I6" s="556"/>
      <c r="J6" s="164" t="s">
        <v>138</v>
      </c>
      <c r="K6" s="239" t="s">
        <v>139</v>
      </c>
      <c r="L6" s="557" t="s">
        <v>137</v>
      </c>
      <c r="M6" s="558"/>
      <c r="N6" s="559"/>
      <c r="Q6" s="116" t="s">
        <v>46</v>
      </c>
    </row>
    <row r="7" spans="1:23" ht="18" customHeight="1" thickBot="1">
      <c r="B7" s="583"/>
      <c r="C7" s="164"/>
      <c r="D7" s="471"/>
      <c r="E7" s="581"/>
      <c r="F7" s="584"/>
      <c r="G7" s="556"/>
      <c r="H7" s="584"/>
      <c r="I7" s="556"/>
      <c r="J7" s="164"/>
      <c r="K7" s="239"/>
      <c r="L7" s="229" t="s">
        <v>47</v>
      </c>
      <c r="M7" s="230" t="s">
        <v>48</v>
      </c>
      <c r="N7" s="231" t="s">
        <v>13</v>
      </c>
      <c r="Q7" s="554" t="s">
        <v>49</v>
      </c>
    </row>
    <row r="8" spans="1:23" ht="36" customHeight="1">
      <c r="B8" s="467" t="e">
        <f>YEAR(EDATE('Information and Instructions'!$C$19,-6)) &amp;" / "&amp;YEAR(EDATE('Information and Instructions'!$C$19,-6)) +1</f>
        <v>#NUM!</v>
      </c>
      <c r="C8" s="368">
        <f>CHOOSE(MONTH('Information and Instructions'!$C$19),3,3,3,4,4,4,1,1,1,2,2,2)-CHOOSE(MONTH('Information and Instructions'!$C$19),3,4,5,4,5,6,1,2,3,2,3,4)</f>
        <v>0</v>
      </c>
      <c r="D8" s="472" t="str">
        <f>IF(OR(C8&lt;0, C8&gt;'Information and Instructions'!$C$21-1), "", CHOOSE(IF(MONTH('Information and Instructions'!$C$19)+C8&gt;12,MONTH('Information and Instructions'!$C$19)+C8-12,MONTH('Information and Instructions'!$C$19)+C8),"Jan","Feb","Mar","Apr","May","Jun","Jul","Aug","Sep","Oct","Nov","Dec"))</f>
        <v>Jan</v>
      </c>
      <c r="E8" s="477">
        <f>IF(OR(C8&lt;0, C8&gt;11), "",(C8+1))</f>
        <v>1</v>
      </c>
      <c r="F8" s="17"/>
      <c r="G8" s="18"/>
      <c r="H8" s="18"/>
      <c r="I8" s="235"/>
      <c r="J8" s="232"/>
      <c r="K8" s="241">
        <f>J8-I8</f>
        <v>0</v>
      </c>
      <c r="L8" s="560">
        <f>'Staff '!$V$18</f>
        <v>0</v>
      </c>
      <c r="M8" s="563">
        <f>Opex!$E$21</f>
        <v>0</v>
      </c>
      <c r="N8" s="566">
        <f>SUM(L8:M10)</f>
        <v>0</v>
      </c>
      <c r="Q8" s="554"/>
    </row>
    <row r="9" spans="1:23" ht="36" customHeight="1">
      <c r="B9" s="468" t="str">
        <f>"Q"&amp;CHOOSE(MONTH('Information and Instructions'!$C$19),3,3,3,4,4,4,1,1,1,2,2,2)</f>
        <v>Q3</v>
      </c>
      <c r="C9" s="369">
        <f>CHOOSE(MONTH('Information and Instructions'!$C$19),3,3,3,4,4,4,1,1,1,2,2,2)-CHOOSE(MONTH('Information and Instructions'!$C$19),3,4,5,4,5,6,1,2,3,2,3,4)+1</f>
        <v>1</v>
      </c>
      <c r="D9" s="473" t="str">
        <f>IF(OR(C9&lt;0, C9&gt;'Information and Instructions'!$C$21-1), "", CHOOSE(IF(MONTH('Information and Instructions'!$C$19)+C9&gt;12,MONTH('Information and Instructions'!$C$19)+C9-12,MONTH('Information and Instructions'!$C$19)+C9),"Jan","Feb","Mar","Apr","May","Jun","Jul","Aug","Sep","Oct","Nov","Dec"))</f>
        <v/>
      </c>
      <c r="E9" s="478" t="str">
        <f>IF(D9="", "", IF(OR(C9&lt;0, C9&gt;11), "",(C9+1)))</f>
        <v/>
      </c>
      <c r="F9" s="20"/>
      <c r="G9" s="21"/>
      <c r="H9" s="21"/>
      <c r="I9" s="236"/>
      <c r="J9" s="233"/>
      <c r="K9" s="242">
        <f t="shared" ref="K9:K22" si="0">J9-I9</f>
        <v>0</v>
      </c>
      <c r="L9" s="561"/>
      <c r="M9" s="564"/>
      <c r="N9" s="567"/>
      <c r="Q9" s="554"/>
      <c r="W9" s="228"/>
    </row>
    <row r="10" spans="1:23" ht="36" customHeight="1" thickBot="1">
      <c r="B10" s="469"/>
      <c r="C10" s="369">
        <f>CHOOSE(MONTH('Information and Instructions'!$C$19),3,3,3,4,4,4,1,1,1,2,2,2)-CHOOSE(MONTH('Information and Instructions'!$C$19),3,4,5,4,5,6,1,2,3,2,3,4)+2</f>
        <v>2</v>
      </c>
      <c r="D10" s="474" t="str">
        <f>IF(OR(C10&lt;0, C10&gt;'Information and Instructions'!$C$21-1), "", CHOOSE(IF(MONTH('Information and Instructions'!$C$19)+C10&gt;12,MONTH('Information and Instructions'!$C$19)+C10-12,MONTH('Information and Instructions'!$C$19)+C10),"Jan","Feb","Mar","Apr","May","Jun","Jul","Aug","Sep","Oct","Nov","Dec"))</f>
        <v/>
      </c>
      <c r="E10" s="479" t="str">
        <f t="shared" ref="E10:E22" si="1">IF(D10="", "",IF(OR(C10&lt;0, C10&gt;11), "",(C10+1)))</f>
        <v/>
      </c>
      <c r="F10" s="23"/>
      <c r="G10" s="24"/>
      <c r="H10" s="24"/>
      <c r="I10" s="237"/>
      <c r="J10" s="234"/>
      <c r="K10" s="243">
        <f t="shared" si="0"/>
        <v>0</v>
      </c>
      <c r="L10" s="562"/>
      <c r="M10" s="565"/>
      <c r="N10" s="568"/>
      <c r="Q10" s="5" t="s">
        <v>50</v>
      </c>
      <c r="W10" s="228"/>
    </row>
    <row r="11" spans="1:23" ht="36" customHeight="1">
      <c r="B11" s="467" t="str">
        <f>IF('Information and Instructions'!C21&gt;'Project Milestones'!C11,YEAR(EDATE('Information and Instructions'!$C$19,-3)) &amp;" / "&amp;YEAR(EDATE('Information and Instructions'!$C$19,-3))+1,"")</f>
        <v/>
      </c>
      <c r="C11" s="368">
        <f>C10+1</f>
        <v>3</v>
      </c>
      <c r="D11" s="472" t="str">
        <f>IF(OR(C11&lt;0, C11&gt;'Information and Instructions'!$C$21-1), "", CHOOSE(IF(MONTH('Information and Instructions'!$C$19)+C11&gt;12,MONTH('Information and Instructions'!$C$19)+C11-12,MONTH('Information and Instructions'!$C$19)+C11),"Jan","Feb","Mar","Apr","May","Jun","Jul","Aug","Sep","Oct","Nov","Dec"))</f>
        <v/>
      </c>
      <c r="E11" s="477" t="str">
        <f t="shared" si="1"/>
        <v/>
      </c>
      <c r="F11" s="17"/>
      <c r="G11" s="18"/>
      <c r="H11" s="18"/>
      <c r="I11" s="235"/>
      <c r="J11" s="232"/>
      <c r="K11" s="241">
        <f t="shared" si="0"/>
        <v>0</v>
      </c>
      <c r="L11" s="560">
        <f>'Staff '!$W$18</f>
        <v>0</v>
      </c>
      <c r="M11" s="563">
        <f>Opex!$F$21</f>
        <v>0</v>
      </c>
      <c r="N11" s="566">
        <f>SUM(L11:M13)</f>
        <v>0</v>
      </c>
      <c r="Q11" s="240" t="s">
        <v>51</v>
      </c>
      <c r="W11" s="228"/>
    </row>
    <row r="12" spans="1:23" ht="36" customHeight="1">
      <c r="B12" s="468" t="str">
        <f>IF('Information and Instructions'!$C$21&gt;'Project Milestones'!$C$11,("Q"&amp;CHOOSE(MONTH(EDATE('Information and Instructions'!$C$19,3)),3,3,3,4,4,4,1,1,1,2,2,2)),"")</f>
        <v/>
      </c>
      <c r="C12" s="369">
        <f t="shared" ref="C12:C22" si="2">C11+1</f>
        <v>4</v>
      </c>
      <c r="D12" s="473" t="str">
        <f>IF(OR(C12&lt;0, C12&gt;'Information and Instructions'!$C$21-1), "", CHOOSE(IF(MONTH('Information and Instructions'!$C$19)+C12&gt;12,MONTH('Information and Instructions'!$C$19)+C12-12,MONTH('Information and Instructions'!$C$19)+C12),"Jan","Feb","Mar","Apr","May","Jun","Jul","Aug","Sep","Oct","Nov","Dec"))</f>
        <v/>
      </c>
      <c r="E12" s="478" t="str">
        <f t="shared" si="1"/>
        <v/>
      </c>
      <c r="F12" s="20"/>
      <c r="G12" s="21"/>
      <c r="H12" s="21"/>
      <c r="I12" s="236"/>
      <c r="J12" s="233"/>
      <c r="K12" s="242">
        <f t="shared" si="0"/>
        <v>0</v>
      </c>
      <c r="L12" s="561"/>
      <c r="M12" s="564"/>
      <c r="N12" s="567"/>
      <c r="Q12" s="119" t="s">
        <v>52</v>
      </c>
      <c r="W12" s="228"/>
    </row>
    <row r="13" spans="1:23" ht="36" customHeight="1" thickBot="1">
      <c r="B13" s="469"/>
      <c r="C13" s="370">
        <f t="shared" si="2"/>
        <v>5</v>
      </c>
      <c r="D13" s="474" t="str">
        <f>IF(OR(C13&lt;0, C13&gt;'Information and Instructions'!$C$21-1), "", CHOOSE(IF(MONTH('Information and Instructions'!$C$19)+C13&gt;12,MONTH('Information and Instructions'!$C$19)+C13-12,MONTH('Information and Instructions'!$C$19)+C13),"Jan","Feb","Mar","Apr","May","Jun","Jul","Aug","Sep","Oct","Nov","Dec"))</f>
        <v/>
      </c>
      <c r="E13" s="479" t="str">
        <f t="shared" si="1"/>
        <v/>
      </c>
      <c r="F13" s="23"/>
      <c r="G13" s="24"/>
      <c r="H13" s="24"/>
      <c r="I13" s="237"/>
      <c r="J13" s="234"/>
      <c r="K13" s="243">
        <f t="shared" si="0"/>
        <v>0</v>
      </c>
      <c r="L13" s="562"/>
      <c r="M13" s="565"/>
      <c r="N13" s="568"/>
      <c r="Q13" s="6" t="s">
        <v>53</v>
      </c>
      <c r="W13" s="228"/>
    </row>
    <row r="14" spans="1:23" ht="36" customHeight="1">
      <c r="B14" s="467" t="str">
        <f>IF('Information and Instructions'!C21&gt;'Project Milestones'!C14,YEAR(EDATE('Information and Instructions'!$C$19,0)) &amp;" / "&amp;YEAR(EDATE('Information and Instructions'!$C$19,0))+1,"")</f>
        <v/>
      </c>
      <c r="C14" s="368">
        <f t="shared" si="2"/>
        <v>6</v>
      </c>
      <c r="D14" s="472" t="str">
        <f>IF(OR(C14&lt;0, C14&gt;'Information and Instructions'!$C$21-1), "", CHOOSE(IF(MONTH('Information and Instructions'!$C$19)+C14&gt;12,MONTH('Information and Instructions'!$C$19)+C14-12,MONTH('Information and Instructions'!$C$19)+C14),"Jan","Feb","Mar","Apr","May","Jun","Jul","Aug","Sep","Oct","Nov","Dec"))</f>
        <v/>
      </c>
      <c r="E14" s="477" t="str">
        <f t="shared" si="1"/>
        <v/>
      </c>
      <c r="F14" s="17"/>
      <c r="G14" s="18"/>
      <c r="H14" s="18"/>
      <c r="I14" s="235"/>
      <c r="J14" s="232"/>
      <c r="K14" s="241">
        <f t="shared" si="0"/>
        <v>0</v>
      </c>
      <c r="L14" s="560">
        <f>'Staff '!X$18</f>
        <v>0</v>
      </c>
      <c r="M14" s="563">
        <f>Opex!$G$21</f>
        <v>0</v>
      </c>
      <c r="N14" s="566">
        <f>SUM(L14:M16)</f>
        <v>0</v>
      </c>
      <c r="W14" s="228"/>
    </row>
    <row r="15" spans="1:23" ht="36" customHeight="1">
      <c r="B15" s="468" t="str">
        <f>IF('Information and Instructions'!C21&gt;'Project Milestones'!C14,"Q"&amp;CHOOSE(MONTH(EDATE('Information and Instructions'!$C$19,6)),3,3,3,4,4,4,1,1,1,2,2,2),"")</f>
        <v/>
      </c>
      <c r="C15" s="369">
        <f t="shared" si="2"/>
        <v>7</v>
      </c>
      <c r="D15" s="473" t="str">
        <f>IF(OR(C15&lt;0, C15&gt;'Information and Instructions'!$C$21-1), "", CHOOSE(IF(MONTH('Information and Instructions'!$C$19)+C15&gt;12,MONTH('Information and Instructions'!$C$19)+C15-12,MONTH('Information and Instructions'!$C$19)+C15),"Jan","Feb","Mar","Apr","May","Jun","Jul","Aug","Sep","Oct","Nov","Dec"))</f>
        <v/>
      </c>
      <c r="E15" s="478" t="str">
        <f t="shared" si="1"/>
        <v/>
      </c>
      <c r="F15" s="20"/>
      <c r="G15" s="21"/>
      <c r="H15" s="21"/>
      <c r="I15" s="236"/>
      <c r="J15" s="233"/>
      <c r="K15" s="242">
        <f t="shared" si="0"/>
        <v>0</v>
      </c>
      <c r="L15" s="561"/>
      <c r="M15" s="564"/>
      <c r="N15" s="567"/>
      <c r="Q15" s="169"/>
      <c r="W15" s="228"/>
    </row>
    <row r="16" spans="1:23" ht="36" customHeight="1" thickBot="1">
      <c r="B16" s="469"/>
      <c r="C16" s="370">
        <f t="shared" si="2"/>
        <v>8</v>
      </c>
      <c r="D16" s="474" t="str">
        <f>IF(OR(C16&lt;0, C16&gt;'Information and Instructions'!$C$21-1), "", CHOOSE(IF(MONTH('Information and Instructions'!$C$19)+C16&gt;12,MONTH('Information and Instructions'!$C$19)+C16-12,MONTH('Information and Instructions'!$C$19)+C16),"Jan","Feb","Mar","Apr","May","Jun","Jul","Aug","Sep","Oct","Nov","Dec"))</f>
        <v/>
      </c>
      <c r="E16" s="479" t="str">
        <f t="shared" si="1"/>
        <v/>
      </c>
      <c r="F16" s="118"/>
      <c r="G16" s="24"/>
      <c r="H16" s="24"/>
      <c r="I16" s="237"/>
      <c r="J16" s="234"/>
      <c r="K16" s="243">
        <f t="shared" si="0"/>
        <v>0</v>
      </c>
      <c r="L16" s="562"/>
      <c r="M16" s="565"/>
      <c r="N16" s="568"/>
      <c r="Q16" s="169"/>
      <c r="R16" s="169"/>
      <c r="W16" s="228"/>
    </row>
    <row r="17" spans="2:23" ht="36" customHeight="1">
      <c r="B17" s="467" t="str">
        <f>IF('Information and Instructions'!C21&gt;'Project Milestones'!C17,YEAR(EDATE('Information and Instructions'!$C$19,3))&amp;" / "&amp;YEAR(EDATE('Information and Instructions'!$C$19,3))+1,"")</f>
        <v/>
      </c>
      <c r="C17" s="368">
        <f t="shared" si="2"/>
        <v>9</v>
      </c>
      <c r="D17" s="472" t="str">
        <f>IF(OR(C17&lt;0, C17&gt;'Information and Instructions'!$C$21-1), "", CHOOSE(IF(MONTH('Information and Instructions'!$C$19)+C17&gt;12,MONTH('Information and Instructions'!$C$19)+C17-12,MONTH('Information and Instructions'!$C$19)+C17),"Jan","Feb","Mar","Apr","May","Jun","Jul","Aug","Sep","Oct","Nov","Dec"))</f>
        <v/>
      </c>
      <c r="E17" s="477" t="str">
        <f t="shared" si="1"/>
        <v/>
      </c>
      <c r="F17" s="17"/>
      <c r="G17" s="18"/>
      <c r="H17" s="18"/>
      <c r="I17" s="235"/>
      <c r="J17" s="232"/>
      <c r="K17" s="241">
        <f t="shared" si="0"/>
        <v>0</v>
      </c>
      <c r="L17" s="560">
        <f>'Staff '!Y$18</f>
        <v>0</v>
      </c>
      <c r="M17" s="563">
        <f>Opex!$H$21</f>
        <v>0</v>
      </c>
      <c r="N17" s="566">
        <f>SUM(L17:M19)</f>
        <v>0</v>
      </c>
      <c r="R17" s="169"/>
      <c r="W17" s="228"/>
    </row>
    <row r="18" spans="2:23" ht="36" customHeight="1">
      <c r="B18" s="468" t="str">
        <f>IF('Information and Instructions'!C21&gt;'Project Milestones'!C17,"Q"&amp;CHOOSE(MONTH(EDATE('Information and Instructions'!$C$19,9)),3,3,3,4,4,4,1,1,1,2,2,2),"")</f>
        <v/>
      </c>
      <c r="C18" s="369">
        <f t="shared" si="2"/>
        <v>10</v>
      </c>
      <c r="D18" s="473" t="str">
        <f>IF(OR(C18&lt;0, C18&gt;'Information and Instructions'!$C$21-1), "", CHOOSE(IF(MONTH('Information and Instructions'!$C$19)+C18&gt;12,MONTH('Information and Instructions'!$C$19)+C18-12,MONTH('Information and Instructions'!$C$19)+C18),"Jan","Feb","Mar","Apr","May","Jun","Jul","Aug","Sep","Oct","Nov","Dec"))</f>
        <v/>
      </c>
      <c r="E18" s="478" t="str">
        <f t="shared" si="1"/>
        <v/>
      </c>
      <c r="F18" s="20"/>
      <c r="G18" s="21"/>
      <c r="H18" s="21"/>
      <c r="I18" s="236"/>
      <c r="J18" s="233"/>
      <c r="K18" s="242">
        <f t="shared" si="0"/>
        <v>0</v>
      </c>
      <c r="L18" s="561"/>
      <c r="M18" s="564"/>
      <c r="N18" s="567"/>
      <c r="W18" s="228"/>
    </row>
    <row r="19" spans="2:23" ht="36" customHeight="1" thickBot="1">
      <c r="B19" s="469"/>
      <c r="C19" s="370">
        <f t="shared" si="2"/>
        <v>11</v>
      </c>
      <c r="D19" s="474" t="str">
        <f>IF(OR(C19&lt;0, C19&gt;'Information and Instructions'!$C$21-1), "", CHOOSE(IF(MONTH('Information and Instructions'!$C$19)+C19&gt;12,MONTH('Information and Instructions'!$C$19)+C19-12,MONTH('Information and Instructions'!$C$19)+C19),"Jan","Feb","Mar","Apr","May","Jun","Jul","Aug","Sep","Oct","Nov","Dec"))</f>
        <v/>
      </c>
      <c r="E19" s="479" t="str">
        <f t="shared" si="1"/>
        <v/>
      </c>
      <c r="F19" s="118"/>
      <c r="G19" s="24"/>
      <c r="H19" s="24"/>
      <c r="I19" s="237"/>
      <c r="J19" s="234"/>
      <c r="K19" s="243">
        <f t="shared" si="0"/>
        <v>0</v>
      </c>
      <c r="L19" s="562"/>
      <c r="M19" s="565"/>
      <c r="N19" s="568"/>
      <c r="R19" s="169"/>
      <c r="W19" s="228"/>
    </row>
    <row r="20" spans="2:23" ht="36" customHeight="1">
      <c r="B20" s="467" t="str">
        <f>IF('Information and Instructions'!C21&gt;'Project Milestones'!C20,YEAR(EDATE('Information and Instructions'!$C$19,6))&amp;" / "&amp;YEAR(EDATE('Information and Instructions'!$C$19,6))+1,"")</f>
        <v/>
      </c>
      <c r="C20" s="368">
        <f t="shared" si="2"/>
        <v>12</v>
      </c>
      <c r="D20" s="472" t="str">
        <f>IF(OR(C20&lt;0, C20&gt;'Information and Instructions'!$C$21-1), "", CHOOSE(IF(MONTH('Information and Instructions'!$C$19)+C20&gt;12,MONTH('Information and Instructions'!$C$19)+C20-12,MONTH('Information and Instructions'!$C$19)+C20),"Jan","Feb","Mar","Apr","May","Jun","Jul","Aug","Sep","Oct","Nov","Dec"))</f>
        <v/>
      </c>
      <c r="E20" s="480" t="str">
        <f t="shared" si="1"/>
        <v/>
      </c>
      <c r="F20" s="17"/>
      <c r="G20" s="18"/>
      <c r="H20" s="18"/>
      <c r="I20" s="235"/>
      <c r="J20" s="232"/>
      <c r="K20" s="241">
        <f t="shared" si="0"/>
        <v>0</v>
      </c>
      <c r="L20" s="563">
        <f>'Staff '!Z$18</f>
        <v>0</v>
      </c>
      <c r="M20" s="563">
        <f>Opex!$I$21</f>
        <v>0</v>
      </c>
      <c r="N20" s="566">
        <f>SUM(L20:M22)</f>
        <v>0</v>
      </c>
      <c r="R20" s="169"/>
      <c r="W20" s="228"/>
    </row>
    <row r="21" spans="2:23" ht="36" customHeight="1">
      <c r="B21" s="468" t="str">
        <f>IF('Information and Instructions'!C21&gt;'Project Milestones'!C20,"Q"&amp;CHOOSE(MONTH(EDATE('Information and Instructions'!$C$19,12)),3,3,3,4,4,4,1,1,1,2,2,2),"")</f>
        <v/>
      </c>
      <c r="C21" s="369">
        <f t="shared" si="2"/>
        <v>13</v>
      </c>
      <c r="D21" s="473" t="str">
        <f>IF(OR(C21&lt;0, C21&gt;'Information and Instructions'!$C$21-1), "", CHOOSE(IF(MONTH('Information and Instructions'!$C$19)+C21&gt;12,MONTH('Information and Instructions'!$C$19)+C21-12,MONTH('Information and Instructions'!$C$19)+C21),"Jan","Feb","Mar","Apr","May","Jun","Jul","Aug","Sep","Oct","Nov","Dec"))</f>
        <v/>
      </c>
      <c r="E21" s="478" t="str">
        <f t="shared" si="1"/>
        <v/>
      </c>
      <c r="F21" s="20"/>
      <c r="G21" s="21"/>
      <c r="H21" s="21"/>
      <c r="I21" s="236"/>
      <c r="J21" s="233"/>
      <c r="K21" s="242">
        <f t="shared" si="0"/>
        <v>0</v>
      </c>
      <c r="L21" s="564"/>
      <c r="M21" s="564"/>
      <c r="N21" s="567"/>
      <c r="W21" s="228"/>
    </row>
    <row r="22" spans="2:23" ht="36" customHeight="1" thickBot="1">
      <c r="B22" s="469"/>
      <c r="C22" s="370">
        <f t="shared" si="2"/>
        <v>14</v>
      </c>
      <c r="D22" s="474" t="str">
        <f>IF(OR(C22&lt;0, C22&gt;'Information and Instructions'!$C$21-1), "", CHOOSE(IF(MONTH('Information and Instructions'!$C$19)+C22&gt;12,MONTH('Information and Instructions'!$C$19)+C22-12,MONTH('Information and Instructions'!$C$19)+C22),"Jan","Feb","Mar","Apr","May","Jun","Jul","Aug","Sep","Oct","Nov","Dec"))</f>
        <v/>
      </c>
      <c r="E22" s="478" t="str">
        <f t="shared" si="1"/>
        <v/>
      </c>
      <c r="F22" s="117"/>
      <c r="G22" s="435"/>
      <c r="H22" s="435"/>
      <c r="I22" s="436"/>
      <c r="J22" s="437"/>
      <c r="K22" s="260">
        <f t="shared" si="0"/>
        <v>0</v>
      </c>
      <c r="L22" s="564"/>
      <c r="M22" s="564"/>
      <c r="N22" s="567"/>
      <c r="W22" s="228"/>
    </row>
    <row r="23" spans="2:23" ht="36" customHeight="1" thickBot="1">
      <c r="B23" s="115"/>
      <c r="C23" s="257"/>
      <c r="D23" s="438"/>
      <c r="E23" s="115" t="s">
        <v>54</v>
      </c>
      <c r="F23" s="438"/>
      <c r="G23" s="114"/>
      <c r="H23" s="114"/>
      <c r="I23" s="114"/>
      <c r="J23" s="114"/>
      <c r="K23" s="114"/>
      <c r="L23" s="439">
        <f>SUM(L8:L22)</f>
        <v>0</v>
      </c>
      <c r="M23" s="439">
        <f>SUM(M8:M22)</f>
        <v>0</v>
      </c>
      <c r="N23" s="440">
        <f>SUM(N8:N22)</f>
        <v>0</v>
      </c>
      <c r="W23" s="228"/>
    </row>
    <row r="24" spans="2:23" ht="36" customHeight="1">
      <c r="B24" s="2"/>
      <c r="C24" s="2"/>
      <c r="D24" s="475"/>
      <c r="W24" s="228"/>
    </row>
    <row r="25" spans="2:23" ht="36" customHeight="1">
      <c r="W25" s="228"/>
    </row>
    <row r="26" spans="2:23" ht="18" customHeight="1">
      <c r="W26" s="228"/>
    </row>
    <row r="27" spans="2:23" ht="18" customHeight="1">
      <c r="W27" s="228"/>
    </row>
    <row r="28" spans="2:23" ht="18" customHeight="1">
      <c r="W28" s="228"/>
    </row>
    <row r="29" spans="2:23" ht="18" customHeight="1">
      <c r="W29" s="228"/>
    </row>
    <row r="30" spans="2:23" ht="18" customHeight="1">
      <c r="W30" s="228"/>
    </row>
    <row r="31" spans="2:23" ht="18" customHeight="1">
      <c r="W31" s="228"/>
    </row>
    <row r="32" spans="2:23" ht="18" customHeight="1">
      <c r="W32" s="228"/>
    </row>
    <row r="33" spans="23:23" ht="18" customHeight="1">
      <c r="W33" s="228"/>
    </row>
    <row r="34" spans="23:23" ht="18" customHeight="1">
      <c r="W34" s="228"/>
    </row>
    <row r="35" spans="23:23" ht="18" customHeight="1"/>
    <row r="36" spans="23:23" ht="18" customHeight="1"/>
    <row r="37" spans="23:23" ht="18" customHeight="1"/>
    <row r="38" spans="23:23" ht="18" customHeight="1"/>
    <row r="39" spans="23:23" ht="18" customHeight="1"/>
    <row r="40" spans="23:23" ht="18" customHeight="1"/>
    <row r="41" spans="23:23" ht="18" customHeight="1"/>
    <row r="42" spans="23:23" ht="18" customHeight="1"/>
    <row r="43" spans="23:23" ht="18" customHeight="1"/>
    <row r="44" spans="23:23" ht="18" customHeight="1"/>
    <row r="45" spans="23:23" ht="18" customHeight="1"/>
    <row r="46" spans="23:23" ht="18" customHeight="1"/>
    <row r="47" spans="23:23" ht="18" customHeight="1"/>
    <row r="48" spans="23:2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307" spans="23:24">
      <c r="W307" s="3" t="s">
        <v>13</v>
      </c>
    </row>
    <row r="308" spans="23:24">
      <c r="W308" s="4" t="e">
        <f>SUM(#REF!)</f>
        <v>#REF!</v>
      </c>
      <c r="X308" s="4"/>
    </row>
    <row r="309" spans="23:24">
      <c r="W309" s="4" t="e">
        <f>SUM(#REF!)</f>
        <v>#REF!</v>
      </c>
      <c r="X309" s="4"/>
    </row>
    <row r="310" spans="23:24">
      <c r="W310" s="4" t="e">
        <f>SUM(#REF!)</f>
        <v>#REF!</v>
      </c>
      <c r="X310" s="4"/>
    </row>
    <row r="311" spans="23:24">
      <c r="W311" s="4" t="e">
        <f>SUM(#REF!)</f>
        <v>#REF!</v>
      </c>
      <c r="X311" s="4"/>
    </row>
    <row r="312" spans="23:24">
      <c r="W312" s="4" t="e">
        <f>SUM(#REF!)</f>
        <v>#REF!</v>
      </c>
      <c r="X312" s="4"/>
    </row>
    <row r="313" spans="23:24">
      <c r="W313" s="4" t="e">
        <f>SUM(#REF!)</f>
        <v>#REF!</v>
      </c>
      <c r="X313" s="4"/>
    </row>
    <row r="314" spans="23:24">
      <c r="W314" s="4" t="e">
        <f>SUM(#REF!)</f>
        <v>#REF!</v>
      </c>
      <c r="X314" s="4"/>
    </row>
    <row r="315" spans="23:24">
      <c r="W315" s="4" t="e">
        <f>SUM(#REF!)</f>
        <v>#REF!</v>
      </c>
      <c r="X315" s="4"/>
    </row>
    <row r="316" spans="23:24">
      <c r="W316" s="4"/>
      <c r="X316" s="4"/>
    </row>
    <row r="317" spans="23:24">
      <c r="W317" s="4"/>
      <c r="X317" s="4"/>
    </row>
  </sheetData>
  <sheetProtection algorithmName="SHA-512" hashValue="Wk/SAs2fnRltcnk5/KNL68MD5UbTUti5bTZKNY792FptAkh0wpRrxYhTOE+NuLN3e+YbFFejOyaJYJV1gyls2A==" saltValue="dJ/8+KZ4ZpZx4DxOE4ptnQ==" spinCount="100000" sheet="1" objects="1" scenarios="1"/>
  <dataConsolidate/>
  <mergeCells count="27">
    <mergeCell ref="N20:N22"/>
    <mergeCell ref="M20:M22"/>
    <mergeCell ref="L20:L22"/>
    <mergeCell ref="M14:M16"/>
    <mergeCell ref="N14:N16"/>
    <mergeCell ref="L17:L19"/>
    <mergeCell ref="M17:M19"/>
    <mergeCell ref="N17:N19"/>
    <mergeCell ref="B2:N2"/>
    <mergeCell ref="B4:N4"/>
    <mergeCell ref="B3:N3"/>
    <mergeCell ref="L8:L10"/>
    <mergeCell ref="M8:M10"/>
    <mergeCell ref="N8:N10"/>
    <mergeCell ref="L5:N5"/>
    <mergeCell ref="E5:E7"/>
    <mergeCell ref="B5:B7"/>
    <mergeCell ref="H6:H7"/>
    <mergeCell ref="F6:F7"/>
    <mergeCell ref="I5:I7"/>
    <mergeCell ref="Q7:Q9"/>
    <mergeCell ref="G5:G7"/>
    <mergeCell ref="L6:N6"/>
    <mergeCell ref="L11:L13"/>
    <mergeCell ref="L14:L16"/>
    <mergeCell ref="M11:M13"/>
    <mergeCell ref="N11:N13"/>
  </mergeCells>
  <phoneticPr fontId="9" type="noConversion"/>
  <pageMargins left="0.7" right="0.7" top="0.75" bottom="0.75" header="0.3" footer="0.3"/>
  <pageSetup paperSize="8" scale="95" orientation="portrait" horizontalDpi="300" verticalDpi="300" r:id="rId1"/>
  <ignoredErrors>
    <ignoredError sqref="L9 L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FA32-F00E-D849-A1ED-338A1EA15980}">
  <dimension ref="B2:F33"/>
  <sheetViews>
    <sheetView zoomScale="180" zoomScaleNormal="180" workbookViewId="0">
      <selection activeCell="E26" sqref="E26"/>
    </sheetView>
  </sheetViews>
  <sheetFormatPr defaultColWidth="11.453125" defaultRowHeight="14.5"/>
  <cols>
    <col min="2" max="2" width="11.81640625" customWidth="1"/>
    <col min="3" max="3" width="53.81640625" customWidth="1"/>
  </cols>
  <sheetData>
    <row r="2" spans="2:6" ht="15" thickBot="1"/>
    <row r="3" spans="2:6">
      <c r="B3" s="555"/>
      <c r="C3" s="555" t="s">
        <v>42</v>
      </c>
      <c r="D3" s="555" t="s">
        <v>43</v>
      </c>
      <c r="E3" s="582" t="s">
        <v>44</v>
      </c>
      <c r="F3" s="582"/>
    </row>
    <row r="4" spans="2:6">
      <c r="B4" s="556"/>
      <c r="C4" s="556"/>
      <c r="D4" s="556"/>
      <c r="E4" s="556"/>
      <c r="F4" s="556"/>
    </row>
    <row r="5" spans="2:6" ht="15" thickBot="1">
      <c r="B5" s="584"/>
      <c r="C5" s="584"/>
      <c r="D5" s="584"/>
      <c r="E5" s="585"/>
      <c r="F5" s="585"/>
    </row>
    <row r="6" spans="2:6">
      <c r="B6" s="17"/>
      <c r="C6" s="18" t="e">
        <f>'Project Milestones'!#REF!</f>
        <v>#REF!</v>
      </c>
      <c r="D6" s="17" t="e">
        <f>'Project Milestones'!#REF!</f>
        <v>#REF!</v>
      </c>
      <c r="E6" s="19" t="e">
        <f>'Project Milestones'!#REF!</f>
        <v>#REF!</v>
      </c>
      <c r="F6" s="150" t="e">
        <f>E6-D6</f>
        <v>#REF!</v>
      </c>
    </row>
    <row r="7" spans="2:6">
      <c r="B7" s="20"/>
      <c r="C7" s="21" t="e">
        <f>'Project Milestones'!#REF!</f>
        <v>#REF!</v>
      </c>
      <c r="D7" s="20" t="e">
        <f>'Project Milestones'!#REF!</f>
        <v>#REF!</v>
      </c>
      <c r="E7" s="22" t="e">
        <f xml:space="preserve"> 'Project Milestones'!#REF!</f>
        <v>#REF!</v>
      </c>
      <c r="F7" s="151" t="e">
        <f>E7-D7</f>
        <v>#REF!</v>
      </c>
    </row>
    <row r="8" spans="2:6" ht="15" thickBot="1">
      <c r="B8" s="23"/>
      <c r="C8" s="24" t="e">
        <f>'Project Milestones'!#REF!</f>
        <v>#REF!</v>
      </c>
      <c r="D8" s="23" t="e">
        <f>'Project Milestones'!#REF!</f>
        <v>#REF!</v>
      </c>
      <c r="E8" s="25" t="e">
        <f>'Project Milestones'!#REF!</f>
        <v>#REF!</v>
      </c>
      <c r="F8" s="152" t="e">
        <f>E8-D8</f>
        <v>#REF!</v>
      </c>
    </row>
    <row r="9" spans="2:6">
      <c r="B9" s="17"/>
      <c r="C9" s="18">
        <f>'Project Milestones'!G8</f>
        <v>0</v>
      </c>
      <c r="D9" s="17">
        <f>'Project Milestones'!I8</f>
        <v>0</v>
      </c>
      <c r="E9" s="19" t="e">
        <f>'Project Milestones'!#REF!</f>
        <v>#REF!</v>
      </c>
      <c r="F9" s="150" t="e">
        <f t="shared" ref="F9:F29" si="0">E9-D9</f>
        <v>#REF!</v>
      </c>
    </row>
    <row r="10" spans="2:6">
      <c r="B10" s="20"/>
      <c r="C10" s="21">
        <f>'Project Milestones'!G9</f>
        <v>0</v>
      </c>
      <c r="D10" s="20">
        <f>'Project Milestones'!I9</f>
        <v>0</v>
      </c>
      <c r="E10" s="22" t="e">
        <f xml:space="preserve"> 'Project Milestones'!#REF!</f>
        <v>#REF!</v>
      </c>
      <c r="F10" s="151" t="e">
        <f t="shared" si="0"/>
        <v>#REF!</v>
      </c>
    </row>
    <row r="11" spans="2:6" ht="15" thickBot="1">
      <c r="B11" s="23"/>
      <c r="C11" s="24">
        <f>'Project Milestones'!G10</f>
        <v>0</v>
      </c>
      <c r="D11" s="23">
        <f>'Project Milestones'!I10</f>
        <v>0</v>
      </c>
      <c r="E11" s="25" t="e">
        <f>'Project Milestones'!#REF!</f>
        <v>#REF!</v>
      </c>
      <c r="F11" s="152" t="e">
        <f t="shared" si="0"/>
        <v>#REF!</v>
      </c>
    </row>
    <row r="12" spans="2:6">
      <c r="B12" s="17"/>
      <c r="C12" s="18">
        <f>'Project Milestones'!G11</f>
        <v>0</v>
      </c>
      <c r="D12" s="17">
        <f>'Project Milestones'!I11</f>
        <v>0</v>
      </c>
      <c r="E12" s="19" t="e">
        <f>'Project Milestones'!#REF!</f>
        <v>#REF!</v>
      </c>
      <c r="F12" s="150" t="e">
        <f t="shared" si="0"/>
        <v>#REF!</v>
      </c>
    </row>
    <row r="13" spans="2:6">
      <c r="B13" s="20"/>
      <c r="C13" s="21">
        <f>'Project Milestones'!G12</f>
        <v>0</v>
      </c>
      <c r="D13" s="20">
        <f>'Project Milestones'!I12</f>
        <v>0</v>
      </c>
      <c r="E13" s="22" t="e">
        <f xml:space="preserve"> 'Project Milestones'!#REF!</f>
        <v>#REF!</v>
      </c>
      <c r="F13" s="151" t="e">
        <f t="shared" si="0"/>
        <v>#REF!</v>
      </c>
    </row>
    <row r="14" spans="2:6" ht="15" thickBot="1">
      <c r="B14" s="23"/>
      <c r="C14" s="24">
        <f>'Project Milestones'!G13</f>
        <v>0</v>
      </c>
      <c r="D14" s="23">
        <f>'Project Milestones'!I13</f>
        <v>0</v>
      </c>
      <c r="E14" s="25" t="e">
        <f>'Project Milestones'!#REF!</f>
        <v>#REF!</v>
      </c>
      <c r="F14" s="152" t="e">
        <f t="shared" si="0"/>
        <v>#REF!</v>
      </c>
    </row>
    <row r="15" spans="2:6">
      <c r="B15" s="17"/>
      <c r="C15" s="18">
        <f>'Project Milestones'!G14</f>
        <v>0</v>
      </c>
      <c r="D15" s="17">
        <f>'Project Milestones'!I14</f>
        <v>0</v>
      </c>
      <c r="E15" s="19" t="e">
        <f>'Project Milestones'!#REF!</f>
        <v>#REF!</v>
      </c>
      <c r="F15" s="150" t="e">
        <f t="shared" si="0"/>
        <v>#REF!</v>
      </c>
    </row>
    <row r="16" spans="2:6">
      <c r="B16" s="20"/>
      <c r="C16" s="21">
        <f>'Project Milestones'!G15</f>
        <v>0</v>
      </c>
      <c r="D16" s="20">
        <f>'Project Milestones'!I15</f>
        <v>0</v>
      </c>
      <c r="E16" s="22" t="e">
        <f xml:space="preserve"> 'Project Milestones'!#REF!</f>
        <v>#REF!</v>
      </c>
      <c r="F16" s="151" t="e">
        <f t="shared" si="0"/>
        <v>#REF!</v>
      </c>
    </row>
    <row r="17" spans="2:6" ht="15" thickBot="1">
      <c r="B17" s="118"/>
      <c r="C17" s="24">
        <f>'Project Milestones'!G16</f>
        <v>0</v>
      </c>
      <c r="D17" s="23">
        <f>'Project Milestones'!I16</f>
        <v>0</v>
      </c>
      <c r="E17" s="25" t="e">
        <f>'Project Milestones'!#REF!</f>
        <v>#REF!</v>
      </c>
      <c r="F17" s="152" t="e">
        <f t="shared" si="0"/>
        <v>#REF!</v>
      </c>
    </row>
    <row r="18" spans="2:6">
      <c r="B18" s="17"/>
      <c r="C18" s="18">
        <f>'Project Milestones'!G17</f>
        <v>0</v>
      </c>
      <c r="D18" s="17">
        <f>'Project Milestones'!I17</f>
        <v>0</v>
      </c>
      <c r="E18" s="19" t="e">
        <f>'Project Milestones'!#REF!</f>
        <v>#REF!</v>
      </c>
      <c r="F18" s="150" t="e">
        <f t="shared" si="0"/>
        <v>#REF!</v>
      </c>
    </row>
    <row r="19" spans="2:6">
      <c r="B19" s="20"/>
      <c r="C19" s="21">
        <f>'Project Milestones'!G18</f>
        <v>0</v>
      </c>
      <c r="D19" s="20">
        <f>'Project Milestones'!I18</f>
        <v>0</v>
      </c>
      <c r="E19" s="22" t="e">
        <f xml:space="preserve"> 'Project Milestones'!#REF!</f>
        <v>#REF!</v>
      </c>
      <c r="F19" s="151" t="e">
        <f t="shared" si="0"/>
        <v>#REF!</v>
      </c>
    </row>
    <row r="20" spans="2:6" ht="15" thickBot="1">
      <c r="B20" s="118"/>
      <c r="C20" s="24">
        <f>'Project Milestones'!G19</f>
        <v>0</v>
      </c>
      <c r="D20" s="23">
        <f>'Project Milestones'!I19</f>
        <v>0</v>
      </c>
      <c r="E20" s="25" t="e">
        <f>'Project Milestones'!#REF!</f>
        <v>#REF!</v>
      </c>
      <c r="F20" s="152" t="e">
        <f t="shared" si="0"/>
        <v>#REF!</v>
      </c>
    </row>
    <row r="21" spans="2:6">
      <c r="B21" s="17"/>
      <c r="C21" s="18">
        <f>'Project Milestones'!G20</f>
        <v>0</v>
      </c>
      <c r="D21" s="17">
        <f>'Project Milestones'!I20</f>
        <v>0</v>
      </c>
      <c r="E21" s="19" t="e">
        <f>'Project Milestones'!#REF!</f>
        <v>#REF!</v>
      </c>
      <c r="F21" s="150" t="e">
        <f t="shared" si="0"/>
        <v>#REF!</v>
      </c>
    </row>
    <row r="22" spans="2:6">
      <c r="B22" s="20"/>
      <c r="C22" s="21">
        <f>'Project Milestones'!G21</f>
        <v>0</v>
      </c>
      <c r="D22" s="20">
        <f>'Project Milestones'!I21</f>
        <v>0</v>
      </c>
      <c r="E22" s="22" t="e">
        <f xml:space="preserve"> 'Project Milestones'!#REF!</f>
        <v>#REF!</v>
      </c>
      <c r="F22" s="151" t="e">
        <f t="shared" si="0"/>
        <v>#REF!</v>
      </c>
    </row>
    <row r="23" spans="2:6" ht="15" thickBot="1">
      <c r="B23" s="118"/>
      <c r="C23" s="24">
        <f>'Project Milestones'!G22</f>
        <v>0</v>
      </c>
      <c r="D23" s="23">
        <f>'Project Milestones'!I22</f>
        <v>0</v>
      </c>
      <c r="E23" s="25" t="e">
        <f>'Project Milestones'!#REF!</f>
        <v>#REF!</v>
      </c>
      <c r="F23" s="152" t="e">
        <f t="shared" si="0"/>
        <v>#REF!</v>
      </c>
    </row>
    <row r="24" spans="2:6">
      <c r="B24" s="17"/>
      <c r="C24" s="18" t="e">
        <f>'Project Milestones'!#REF!</f>
        <v>#REF!</v>
      </c>
      <c r="D24" s="17" t="e">
        <f>'Project Milestones'!#REF!</f>
        <v>#REF!</v>
      </c>
      <c r="E24" s="19" t="e">
        <f>'Project Milestones'!#REF!</f>
        <v>#REF!</v>
      </c>
      <c r="F24" s="150" t="e">
        <f t="shared" si="0"/>
        <v>#REF!</v>
      </c>
    </row>
    <row r="25" spans="2:6">
      <c r="B25" s="20"/>
      <c r="C25" s="21" t="e">
        <f>'Project Milestones'!#REF!</f>
        <v>#REF!</v>
      </c>
      <c r="D25" s="20" t="e">
        <f>'Project Milestones'!#REF!</f>
        <v>#REF!</v>
      </c>
      <c r="E25" s="22" t="e">
        <f xml:space="preserve"> 'Project Milestones'!#REF!</f>
        <v>#REF!</v>
      </c>
      <c r="F25" s="151" t="e">
        <f t="shared" si="0"/>
        <v>#REF!</v>
      </c>
    </row>
    <row r="26" spans="2:6" ht="15" thickBot="1">
      <c r="B26" s="117"/>
      <c r="C26" s="24" t="e">
        <f>'Project Milestones'!#REF!</f>
        <v>#REF!</v>
      </c>
      <c r="D26" s="23" t="e">
        <f>'Project Milestones'!#REF!</f>
        <v>#REF!</v>
      </c>
      <c r="E26" s="25" t="e">
        <f>'Project Milestones'!#REF!</f>
        <v>#REF!</v>
      </c>
      <c r="F26" s="152" t="e">
        <f t="shared" si="0"/>
        <v>#REF!</v>
      </c>
    </row>
    <row r="27" spans="2:6">
      <c r="B27" s="17"/>
      <c r="C27" s="18" t="e">
        <f>'Project Milestones'!#REF!</f>
        <v>#REF!</v>
      </c>
      <c r="D27" s="17" t="e">
        <f>'Project Milestones'!#REF!</f>
        <v>#REF!</v>
      </c>
      <c r="E27" s="19" t="e">
        <f>'Project Milestones'!#REF!</f>
        <v>#REF!</v>
      </c>
      <c r="F27" s="150" t="e">
        <f t="shared" si="0"/>
        <v>#REF!</v>
      </c>
    </row>
    <row r="28" spans="2:6">
      <c r="B28" s="20"/>
      <c r="C28" s="21" t="e">
        <f>'Project Milestones'!#REF!</f>
        <v>#REF!</v>
      </c>
      <c r="D28" s="20" t="e">
        <f>'Project Milestones'!#REF!</f>
        <v>#REF!</v>
      </c>
      <c r="E28" s="22" t="e">
        <f xml:space="preserve"> 'Project Milestones'!#REF!</f>
        <v>#REF!</v>
      </c>
      <c r="F28" s="151" t="e">
        <f t="shared" si="0"/>
        <v>#REF!</v>
      </c>
    </row>
    <row r="29" spans="2:6" ht="15" thickBot="1">
      <c r="B29" s="23"/>
      <c r="C29" s="24" t="e">
        <f>'Project Milestones'!#REF!</f>
        <v>#REF!</v>
      </c>
      <c r="D29" s="23" t="e">
        <f>'Project Milestones'!#REF!</f>
        <v>#REF!</v>
      </c>
      <c r="E29" s="25" t="e">
        <f>'Project Milestones'!#REF!</f>
        <v>#REF!</v>
      </c>
      <c r="F29" s="152" t="e">
        <f t="shared" si="0"/>
        <v>#REF!</v>
      </c>
    </row>
    <row r="30" spans="2:6" ht="16" thickBot="1">
      <c r="B30" s="115"/>
      <c r="C30" s="114"/>
      <c r="D30" s="114"/>
      <c r="E30" s="114"/>
      <c r="F30" s="114"/>
    </row>
    <row r="32" spans="2:6">
      <c r="D32">
        <v>45778</v>
      </c>
    </row>
    <row r="33" spans="4:4">
      <c r="D33">
        <v>46600</v>
      </c>
    </row>
  </sheetData>
  <sheetProtection algorithmName="SHA-512" hashValue="Nii3QRCvAb49UllV1Gh1cT/7jbrghZiSeJ4eI6d+lmvFwGkVP7tyKYgUo0qQ5MSpRV2F15nUn15KLb7s+xmklg==" saltValue="UQrjCqw6hzM2FWdQxcK+bw==" spinCount="100000" sheet="1" objects="1" scenarios="1"/>
  <mergeCells count="5"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304"/>
  <sheetViews>
    <sheetView tabSelected="1" zoomScale="82" zoomScaleNormal="110" workbookViewId="0">
      <pane ySplit="2" topLeftCell="A3" activePane="bottomLeft" state="frozen"/>
      <selection pane="bottomLeft" activeCell="T18" sqref="T18"/>
    </sheetView>
  </sheetViews>
  <sheetFormatPr defaultColWidth="8.6328125" defaultRowHeight="14"/>
  <cols>
    <col min="1" max="1" width="8.6328125" style="1"/>
    <col min="2" max="2" width="18.6328125" style="1" customWidth="1"/>
    <col min="3" max="3" width="18.81640625" style="1" customWidth="1"/>
    <col min="4" max="4" width="9.453125" style="1" customWidth="1"/>
    <col min="5" max="19" width="5.81640625" style="1" customWidth="1"/>
    <col min="20" max="20" width="8.36328125" style="1" customWidth="1"/>
    <col min="21" max="21" width="8.6328125" style="1"/>
    <col min="22" max="27" width="15.81640625" style="1" customWidth="1"/>
    <col min="28" max="32" width="8.6328125" style="1"/>
    <col min="33" max="33" width="34.36328125" style="1" customWidth="1"/>
    <col min="34" max="35" width="8.6328125" style="1"/>
    <col min="36" max="36" width="12" style="1" customWidth="1"/>
    <col min="37" max="16384" width="8.6328125" style="1"/>
  </cols>
  <sheetData>
    <row r="1" spans="2:36" ht="14.5" thickBot="1"/>
    <row r="2" spans="2:36" ht="48" customHeight="1" thickBot="1">
      <c r="B2" s="620">
        <f>'Information and Instructions'!C16</f>
        <v>0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V2" s="616">
        <f>'Information and Instructions'!C16</f>
        <v>0</v>
      </c>
      <c r="W2" s="617"/>
      <c r="X2" s="617"/>
      <c r="Y2" s="617"/>
      <c r="Z2" s="617"/>
      <c r="AA2" s="617"/>
      <c r="AG2" s="160" t="s">
        <v>55</v>
      </c>
    </row>
    <row r="3" spans="2:36" ht="20.25" customHeight="1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V3" s="133"/>
      <c r="W3" s="133"/>
      <c r="X3" s="133"/>
      <c r="Y3" s="133"/>
      <c r="Z3" s="133"/>
      <c r="AA3" s="133"/>
    </row>
    <row r="4" spans="2:36" ht="20.25" customHeight="1">
      <c r="B4" s="575" t="s">
        <v>124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V4" s="575" t="s">
        <v>126</v>
      </c>
      <c r="W4" s="576"/>
      <c r="X4" s="576"/>
      <c r="Y4" s="576"/>
      <c r="Z4" s="576"/>
      <c r="AA4" s="576"/>
    </row>
    <row r="5" spans="2:36" ht="30" customHeight="1">
      <c r="B5" s="610" t="s">
        <v>204</v>
      </c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>
        <f>'Information and Instructions'!$C$23</f>
        <v>0</v>
      </c>
      <c r="R5" s="611"/>
      <c r="S5" s="611"/>
      <c r="T5" s="611"/>
      <c r="V5" s="610" t="s">
        <v>204</v>
      </c>
      <c r="W5" s="611"/>
      <c r="X5" s="611"/>
      <c r="Y5" s="611"/>
      <c r="Z5" s="611"/>
      <c r="AA5" s="513">
        <f>'Information and Instructions'!$C$23</f>
        <v>0</v>
      </c>
    </row>
    <row r="6" spans="2:36" ht="20.25" customHeight="1" thickBot="1">
      <c r="B6" s="618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V6" s="618" t="s">
        <v>39</v>
      </c>
      <c r="W6" s="619"/>
      <c r="X6" s="619"/>
      <c r="Y6" s="619"/>
      <c r="Z6" s="619"/>
      <c r="AA6" s="619"/>
    </row>
    <row r="7" spans="2:36" ht="20.25" customHeight="1" thickBot="1">
      <c r="B7" s="607">
        <f>'Information and Instructions'!$C$23</f>
        <v>0</v>
      </c>
      <c r="C7" s="608"/>
      <c r="D7" s="608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09"/>
      <c r="V7" s="614">
        <f>'Information and Instructions'!C23</f>
        <v>0</v>
      </c>
      <c r="W7" s="615"/>
      <c r="X7" s="615"/>
      <c r="Y7" s="615"/>
      <c r="Z7" s="615"/>
      <c r="AA7" s="609"/>
    </row>
    <row r="8" spans="2:36" ht="20.25" customHeight="1" thickBot="1">
      <c r="B8" s="589" t="s">
        <v>57</v>
      </c>
      <c r="C8" s="590" t="s">
        <v>58</v>
      </c>
      <c r="D8" s="591" t="s">
        <v>59</v>
      </c>
      <c r="E8" s="589" t="e">
        <f>'Project Milestones'!$B$8</f>
        <v>#NUM!</v>
      </c>
      <c r="F8" s="590"/>
      <c r="G8" s="590"/>
      <c r="H8" s="589" t="str">
        <f>'Project Milestones'!$B$11</f>
        <v/>
      </c>
      <c r="I8" s="590"/>
      <c r="J8" s="590"/>
      <c r="K8" s="589" t="str">
        <f>'Project Milestones'!$B$14</f>
        <v/>
      </c>
      <c r="L8" s="590"/>
      <c r="M8" s="590"/>
      <c r="N8" s="589" t="str">
        <f>'Project Milestones'!$B$17</f>
        <v/>
      </c>
      <c r="O8" s="590"/>
      <c r="P8" s="590"/>
      <c r="Q8" s="589" t="str">
        <f>'Project Milestones'!$B$20</f>
        <v/>
      </c>
      <c r="R8" s="590"/>
      <c r="S8" s="591"/>
      <c r="T8" s="591" t="s">
        <v>54</v>
      </c>
      <c r="V8" s="495" t="e">
        <f>'Project Milestones'!$B$8</f>
        <v>#NUM!</v>
      </c>
      <c r="W8" s="496" t="str">
        <f>'Project Milestones'!$B$11</f>
        <v/>
      </c>
      <c r="X8" s="496" t="str">
        <f>'Project Milestones'!$B$14</f>
        <v/>
      </c>
      <c r="Y8" s="496" t="str">
        <f>'Project Milestones'!$B$17</f>
        <v/>
      </c>
      <c r="Z8" s="481" t="str">
        <f>'Project Milestones'!$B$20</f>
        <v/>
      </c>
      <c r="AA8" s="649" t="s">
        <v>54</v>
      </c>
    </row>
    <row r="9" spans="2:36" ht="20.25" customHeight="1">
      <c r="B9" s="622"/>
      <c r="C9" s="624"/>
      <c r="D9" s="626"/>
      <c r="E9" s="592" t="str">
        <f>'Project Milestones'!$B$9</f>
        <v>Q3</v>
      </c>
      <c r="F9" s="593"/>
      <c r="G9" s="593"/>
      <c r="H9" s="592" t="str">
        <f>'Project Milestones'!$B$12</f>
        <v/>
      </c>
      <c r="I9" s="593"/>
      <c r="J9" s="593"/>
      <c r="K9" s="592" t="str">
        <f>'Project Milestones'!$B$15</f>
        <v/>
      </c>
      <c r="L9" s="593"/>
      <c r="M9" s="593"/>
      <c r="N9" s="592" t="str">
        <f>'Project Milestones'!$B$18</f>
        <v/>
      </c>
      <c r="O9" s="593"/>
      <c r="P9" s="593"/>
      <c r="Q9" s="592" t="str">
        <f>'Project Milestones'!$B$21</f>
        <v/>
      </c>
      <c r="R9" s="593"/>
      <c r="S9" s="594"/>
      <c r="T9" s="594"/>
      <c r="V9" s="493" t="str">
        <f>'Project Milestones'!$B$9</f>
        <v>Q3</v>
      </c>
      <c r="W9" s="494" t="str">
        <f>'Project Milestones'!$B$12</f>
        <v/>
      </c>
      <c r="X9" s="494" t="str">
        <f>'Project Milestones'!$B$15</f>
        <v/>
      </c>
      <c r="Y9" s="494" t="str">
        <f>'Project Milestones'!$B$18</f>
        <v/>
      </c>
      <c r="Z9" s="483" t="str">
        <f>'Project Milestones'!$B$21</f>
        <v/>
      </c>
      <c r="AA9" s="650"/>
      <c r="AG9" s="539" t="s">
        <v>60</v>
      </c>
      <c r="AH9" s="540"/>
      <c r="AI9" s="540"/>
      <c r="AJ9" s="541"/>
    </row>
    <row r="10" spans="2:36" ht="20.25" customHeight="1">
      <c r="B10" s="622"/>
      <c r="C10" s="624"/>
      <c r="D10" s="626"/>
      <c r="E10" s="595" t="s">
        <v>61</v>
      </c>
      <c r="F10" s="596"/>
      <c r="G10" s="596"/>
      <c r="H10" s="592" t="str">
        <f>IF(H8="", "","FTE")</f>
        <v/>
      </c>
      <c r="I10" s="593"/>
      <c r="J10" s="593"/>
      <c r="K10" s="595" t="str">
        <f>IF(K8="", "","FTE")</f>
        <v/>
      </c>
      <c r="L10" s="596"/>
      <c r="M10" s="596"/>
      <c r="N10" s="595" t="str">
        <f>IF(N8="", "","FTE")</f>
        <v/>
      </c>
      <c r="O10" s="596"/>
      <c r="P10" s="596"/>
      <c r="Q10" s="595" t="str">
        <f>IF(Q8="", "","FTE")</f>
        <v/>
      </c>
      <c r="R10" s="596"/>
      <c r="S10" s="597"/>
      <c r="T10" s="482"/>
      <c r="V10" s="612" t="s">
        <v>62</v>
      </c>
      <c r="W10" s="613" t="s">
        <v>62</v>
      </c>
      <c r="X10" s="613" t="s">
        <v>62</v>
      </c>
      <c r="Y10" s="613" t="s">
        <v>62</v>
      </c>
      <c r="Z10" s="630" t="s">
        <v>62</v>
      </c>
      <c r="AA10" s="632" t="s">
        <v>62</v>
      </c>
      <c r="AG10" s="447"/>
      <c r="AH10" s="448"/>
      <c r="AI10" s="448"/>
      <c r="AJ10" s="449"/>
    </row>
    <row r="11" spans="2:36" ht="20.25" customHeight="1" thickBot="1">
      <c r="B11" s="623"/>
      <c r="C11" s="625"/>
      <c r="D11" s="627"/>
      <c r="E11" s="484" t="str">
        <f>'Project Milestones'!$D$8</f>
        <v>Jan</v>
      </c>
      <c r="F11" s="485" t="str">
        <f>'Project Milestones'!$D$9</f>
        <v/>
      </c>
      <c r="G11" s="486" t="str">
        <f>'Project Milestones'!$D$10</f>
        <v/>
      </c>
      <c r="H11" s="487" t="str">
        <f>'Project Milestones'!$D$11</f>
        <v/>
      </c>
      <c r="I11" s="488" t="str">
        <f>'Project Milestones'!$D$12</f>
        <v/>
      </c>
      <c r="J11" s="489" t="str">
        <f>'Project Milestones'!$D$13</f>
        <v/>
      </c>
      <c r="K11" s="487" t="str">
        <f>'Project Milestones'!$D$14</f>
        <v/>
      </c>
      <c r="L11" s="490" t="str">
        <f>'Project Milestones'!$D$15</f>
        <v/>
      </c>
      <c r="M11" s="489" t="str">
        <f>'Project Milestones'!$D$16</f>
        <v/>
      </c>
      <c r="N11" s="487" t="str">
        <f>'Project Milestones'!$D$17</f>
        <v/>
      </c>
      <c r="O11" s="490" t="str">
        <f>'Project Milestones'!$D$18</f>
        <v/>
      </c>
      <c r="P11" s="489" t="str">
        <f>'Project Milestones'!$D$19</f>
        <v/>
      </c>
      <c r="Q11" s="484" t="str">
        <f>'Project Milestones'!$D$20</f>
        <v/>
      </c>
      <c r="R11" s="485" t="str">
        <f>'Project Milestones'!$D$21</f>
        <v/>
      </c>
      <c r="S11" s="491" t="str">
        <f>'Project Milestones'!$D$22</f>
        <v/>
      </c>
      <c r="T11" s="492" t="s">
        <v>61</v>
      </c>
      <c r="V11" s="628"/>
      <c r="W11" s="629"/>
      <c r="X11" s="629"/>
      <c r="Y11" s="629"/>
      <c r="Z11" s="631"/>
      <c r="AA11" s="633"/>
      <c r="AG11" s="637" t="s">
        <v>63</v>
      </c>
      <c r="AH11" s="638"/>
      <c r="AI11" s="638"/>
      <c r="AJ11" s="639"/>
    </row>
    <row r="12" spans="2:36" ht="20.25" customHeight="1" thickBot="1">
      <c r="B12" s="604" t="s">
        <v>125</v>
      </c>
      <c r="C12" s="605"/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6"/>
      <c r="V12" s="604" t="s">
        <v>64</v>
      </c>
      <c r="W12" s="605"/>
      <c r="X12" s="605"/>
      <c r="Y12" s="605"/>
      <c r="Z12" s="605"/>
      <c r="AA12" s="605"/>
      <c r="AG12" s="637"/>
      <c r="AH12" s="638"/>
      <c r="AI12" s="638"/>
      <c r="AJ12" s="639"/>
    </row>
    <row r="13" spans="2:36" ht="20.25" customHeight="1">
      <c r="B13" s="120"/>
      <c r="C13" s="330"/>
      <c r="D13" s="171"/>
      <c r="E13" s="453"/>
      <c r="F13" s="454"/>
      <c r="G13" s="334"/>
      <c r="H13" s="264"/>
      <c r="I13" s="387"/>
      <c r="J13" s="450"/>
      <c r="K13" s="264"/>
      <c r="L13" s="267"/>
      <c r="M13" s="450"/>
      <c r="N13" s="264"/>
      <c r="O13" s="267"/>
      <c r="P13" s="450"/>
      <c r="Q13" s="387"/>
      <c r="R13" s="267"/>
      <c r="S13" s="334"/>
      <c r="T13" s="332">
        <f>SUM(E13:S13)/12</f>
        <v>0</v>
      </c>
      <c r="U13" s="28"/>
      <c r="V13" s="181">
        <f>$D13*SUM(E13:G13)*1.3/12</f>
        <v>0</v>
      </c>
      <c r="W13" s="121">
        <f>$D13*SUM(H13:J13)*1.3/12</f>
        <v>0</v>
      </c>
      <c r="X13" s="121">
        <f>$D13*SUM(K13:M13)*1.3/12</f>
        <v>0</v>
      </c>
      <c r="Y13" s="121">
        <f>$D13*SUM(N13:P13)*1.3/12</f>
        <v>0</v>
      </c>
      <c r="Z13" s="460">
        <f>$D13*SUM(Q13:S13)*1.3/12</f>
        <v>0</v>
      </c>
      <c r="AA13" s="332">
        <f>SUM(V13:Z13)</f>
        <v>0</v>
      </c>
      <c r="AB13" s="28"/>
      <c r="AC13" s="28"/>
      <c r="AD13" s="28"/>
      <c r="AE13" s="28"/>
      <c r="AF13" s="28"/>
      <c r="AG13" s="640" t="s">
        <v>65</v>
      </c>
      <c r="AH13" s="641"/>
      <c r="AI13" s="641"/>
      <c r="AJ13" s="642"/>
    </row>
    <row r="14" spans="2:36" ht="20.25" customHeight="1">
      <c r="B14" s="34"/>
      <c r="C14" s="331"/>
      <c r="D14" s="172"/>
      <c r="E14" s="455"/>
      <c r="F14" s="456"/>
      <c r="G14" s="335"/>
      <c r="H14" s="265"/>
      <c r="I14" s="388"/>
      <c r="J14" s="451"/>
      <c r="K14" s="265"/>
      <c r="L14" s="268"/>
      <c r="M14" s="451"/>
      <c r="N14" s="265"/>
      <c r="O14" s="268"/>
      <c r="P14" s="451"/>
      <c r="Q14" s="388"/>
      <c r="R14" s="268"/>
      <c r="S14" s="335"/>
      <c r="T14" s="333">
        <f>SUM(E14:S14)/12</f>
        <v>0</v>
      </c>
      <c r="V14" s="182">
        <f t="shared" ref="V14:V16" si="0">$D14*SUM(E14:G14)*1.3/12</f>
        <v>0</v>
      </c>
      <c r="W14" s="27">
        <f t="shared" ref="W14:W16" si="1">$D14*SUM(H14:J14)*1.3/12</f>
        <v>0</v>
      </c>
      <c r="X14" s="27">
        <f t="shared" ref="X14:X16" si="2">$D14*SUM(K14:M14)*1.3/12</f>
        <v>0</v>
      </c>
      <c r="Y14" s="27">
        <f t="shared" ref="Y14:Y16" si="3">$D14*SUM(N14:P14)*1.3/12</f>
        <v>0</v>
      </c>
      <c r="Z14" s="461">
        <f t="shared" ref="Z14:Z16" si="4">$D14*SUM(Q14:S14)*1.3/12</f>
        <v>0</v>
      </c>
      <c r="AA14" s="333">
        <f>SUM(V14:Z14)</f>
        <v>0</v>
      </c>
      <c r="AG14" s="643" t="s">
        <v>66</v>
      </c>
      <c r="AH14" s="644"/>
      <c r="AI14" s="644"/>
      <c r="AJ14" s="645"/>
    </row>
    <row r="15" spans="2:36" ht="20.25" customHeight="1">
      <c r="B15" s="34"/>
      <c r="C15" s="331"/>
      <c r="D15" s="172"/>
      <c r="E15" s="455"/>
      <c r="F15" s="456"/>
      <c r="G15" s="335"/>
      <c r="H15" s="265"/>
      <c r="I15" s="388"/>
      <c r="J15" s="451"/>
      <c r="K15" s="265"/>
      <c r="L15" s="268"/>
      <c r="M15" s="451"/>
      <c r="N15" s="265"/>
      <c r="O15" s="268"/>
      <c r="P15" s="451"/>
      <c r="Q15" s="388"/>
      <c r="R15" s="268"/>
      <c r="S15" s="335"/>
      <c r="T15" s="333">
        <f t="shared" ref="T15:T16" si="5">SUM(E15:S15)/12</f>
        <v>0</v>
      </c>
      <c r="V15" s="182">
        <f t="shared" si="0"/>
        <v>0</v>
      </c>
      <c r="W15" s="27">
        <f t="shared" si="1"/>
        <v>0</v>
      </c>
      <c r="X15" s="27">
        <f t="shared" si="2"/>
        <v>0</v>
      </c>
      <c r="Y15" s="27">
        <f t="shared" si="3"/>
        <v>0</v>
      </c>
      <c r="Z15" s="461">
        <f t="shared" si="4"/>
        <v>0</v>
      </c>
      <c r="AA15" s="333">
        <f>SUM(V15:Z15)</f>
        <v>0</v>
      </c>
      <c r="AG15" s="646"/>
      <c r="AH15" s="647"/>
      <c r="AI15" s="647"/>
      <c r="AJ15" s="648"/>
    </row>
    <row r="16" spans="2:36" ht="20.25" customHeight="1" thickBot="1">
      <c r="B16" s="339"/>
      <c r="C16" s="340"/>
      <c r="D16" s="341"/>
      <c r="E16" s="457"/>
      <c r="F16" s="458"/>
      <c r="G16" s="338"/>
      <c r="H16" s="336"/>
      <c r="I16" s="389"/>
      <c r="J16" s="452"/>
      <c r="K16" s="336"/>
      <c r="L16" s="337"/>
      <c r="M16" s="452"/>
      <c r="N16" s="336"/>
      <c r="O16" s="337"/>
      <c r="P16" s="452"/>
      <c r="Q16" s="389"/>
      <c r="R16" s="337"/>
      <c r="S16" s="338"/>
      <c r="T16" s="333">
        <f t="shared" si="5"/>
        <v>0</v>
      </c>
      <c r="V16" s="185">
        <f t="shared" si="0"/>
        <v>0</v>
      </c>
      <c r="W16" s="186">
        <f t="shared" si="1"/>
        <v>0</v>
      </c>
      <c r="X16" s="186">
        <f t="shared" si="2"/>
        <v>0</v>
      </c>
      <c r="Y16" s="186">
        <f t="shared" si="3"/>
        <v>0</v>
      </c>
      <c r="Z16" s="462">
        <f t="shared" si="4"/>
        <v>0</v>
      </c>
      <c r="AA16" s="459">
        <f>SUM(V16:Z16)</f>
        <v>0</v>
      </c>
      <c r="AG16" s="651" t="s">
        <v>67</v>
      </c>
      <c r="AH16" s="652"/>
      <c r="AI16" s="652"/>
      <c r="AJ16" s="653"/>
    </row>
    <row r="17" spans="2:37" ht="20.25" customHeight="1" thickBot="1">
      <c r="B17" s="601" t="s">
        <v>198</v>
      </c>
      <c r="C17" s="602"/>
      <c r="D17" s="603"/>
      <c r="E17" s="463">
        <f t="shared" ref="E17:M17" si="6">SUM(E13:E16)</f>
        <v>0</v>
      </c>
      <c r="F17" s="464">
        <f t="shared" si="6"/>
        <v>0</v>
      </c>
      <c r="G17" s="465">
        <f t="shared" si="6"/>
        <v>0</v>
      </c>
      <c r="H17" s="463">
        <f t="shared" si="6"/>
        <v>0</v>
      </c>
      <c r="I17" s="464">
        <f t="shared" si="6"/>
        <v>0</v>
      </c>
      <c r="J17" s="465">
        <f t="shared" si="6"/>
        <v>0</v>
      </c>
      <c r="K17" s="463">
        <f t="shared" si="6"/>
        <v>0</v>
      </c>
      <c r="L17" s="464">
        <f t="shared" si="6"/>
        <v>0</v>
      </c>
      <c r="M17" s="465">
        <f t="shared" si="6"/>
        <v>0</v>
      </c>
      <c r="N17" s="463">
        <f t="shared" ref="N17:S17" si="7">SUM(N13:N16)</f>
        <v>0</v>
      </c>
      <c r="O17" s="464">
        <f t="shared" si="7"/>
        <v>0</v>
      </c>
      <c r="P17" s="465">
        <f t="shared" si="7"/>
        <v>0</v>
      </c>
      <c r="Q17" s="463">
        <f t="shared" si="7"/>
        <v>0</v>
      </c>
      <c r="R17" s="464">
        <f t="shared" si="7"/>
        <v>0</v>
      </c>
      <c r="S17" s="465">
        <f t="shared" si="7"/>
        <v>0</v>
      </c>
      <c r="T17" s="190">
        <f>SUM(E17:S17)/12</f>
        <v>0</v>
      </c>
      <c r="V17" s="185"/>
      <c r="W17" s="186"/>
      <c r="X17" s="186"/>
      <c r="Y17" s="186"/>
      <c r="Z17" s="392"/>
      <c r="AA17" s="189"/>
      <c r="AG17" s="654"/>
      <c r="AH17" s="655"/>
      <c r="AI17" s="655"/>
      <c r="AJ17" s="656"/>
    </row>
    <row r="18" spans="2:37" ht="20.25" customHeight="1" thickBot="1">
      <c r="B18" s="586" t="s">
        <v>135</v>
      </c>
      <c r="C18" s="587"/>
      <c r="D18" s="588"/>
      <c r="E18" s="598">
        <f>SUM(E17:G17)/3</f>
        <v>0</v>
      </c>
      <c r="F18" s="599"/>
      <c r="G18" s="600"/>
      <c r="H18" s="598">
        <f>SUM(H17:J17)/3</f>
        <v>0</v>
      </c>
      <c r="I18" s="599"/>
      <c r="J18" s="600"/>
      <c r="K18" s="598">
        <f>SUM(K17:M17)/3</f>
        <v>0</v>
      </c>
      <c r="L18" s="599"/>
      <c r="M18" s="600"/>
      <c r="N18" s="598">
        <f>SUM(N17:P17)/3</f>
        <v>0</v>
      </c>
      <c r="O18" s="599"/>
      <c r="P18" s="600"/>
      <c r="Q18" s="598">
        <f>SUM(Q17:S17)/3</f>
        <v>0</v>
      </c>
      <c r="R18" s="599"/>
      <c r="S18" s="600"/>
      <c r="T18" s="244">
        <f>SUM(T13:T16)/4</f>
        <v>0</v>
      </c>
      <c r="V18" s="183">
        <f>SUM(V13:V16)</f>
        <v>0</v>
      </c>
      <c r="W18" s="180">
        <f>SUM(W13:W16)</f>
        <v>0</v>
      </c>
      <c r="X18" s="180">
        <f>SUM(X13:X16)</f>
        <v>0</v>
      </c>
      <c r="Y18" s="395">
        <f>SUM(Y13:Y16)</f>
        <v>0</v>
      </c>
      <c r="Z18" s="184">
        <f>SUM(Z13:Z16)</f>
        <v>0</v>
      </c>
      <c r="AA18" s="190">
        <f>SUM(V18:Z18)</f>
        <v>0</v>
      </c>
      <c r="AG18" s="657"/>
      <c r="AH18" s="658"/>
      <c r="AI18" s="658"/>
      <c r="AJ18" s="659"/>
    </row>
    <row r="19" spans="2:37" ht="20.25" customHeight="1" thickBot="1">
      <c r="B19" s="101"/>
      <c r="C19" s="101"/>
      <c r="D19" s="101"/>
      <c r="E19" s="101"/>
      <c r="F19" s="101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99"/>
      <c r="V19" s="100"/>
      <c r="W19" s="100"/>
      <c r="X19" s="100"/>
      <c r="Y19" s="100"/>
      <c r="Z19" s="100"/>
      <c r="AA19" s="100"/>
      <c r="AG19" s="660" t="s">
        <v>68</v>
      </c>
      <c r="AH19" s="661"/>
      <c r="AI19" s="661"/>
      <c r="AJ19" s="662"/>
    </row>
    <row r="20" spans="2:37" ht="20.25" customHeight="1">
      <c r="B20" s="575" t="s">
        <v>127</v>
      </c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V20" s="575" t="s">
        <v>128</v>
      </c>
      <c r="W20" s="576"/>
      <c r="X20" s="576"/>
      <c r="Y20" s="576"/>
      <c r="Z20" s="576"/>
      <c r="AA20" s="576"/>
    </row>
    <row r="21" spans="2:37" s="195" customFormat="1" ht="30" customHeight="1">
      <c r="B21" s="610" t="s">
        <v>204</v>
      </c>
      <c r="C21" s="611"/>
      <c r="D21" s="611"/>
      <c r="E21" s="611"/>
      <c r="F21" s="611"/>
      <c r="G21" s="611"/>
      <c r="H21" s="611"/>
      <c r="I21" s="611"/>
      <c r="J21" s="611"/>
      <c r="K21" s="611"/>
      <c r="L21" s="611"/>
      <c r="M21" s="611"/>
      <c r="N21" s="611"/>
      <c r="O21" s="611"/>
      <c r="P21" s="611"/>
      <c r="Q21" s="611">
        <f>Q5</f>
        <v>0</v>
      </c>
      <c r="R21" s="611"/>
      <c r="S21" s="611"/>
      <c r="T21" s="611"/>
      <c r="U21" s="514"/>
      <c r="V21" s="610" t="s">
        <v>204</v>
      </c>
      <c r="W21" s="611"/>
      <c r="X21" s="611"/>
      <c r="Y21" s="611"/>
      <c r="Z21" s="611"/>
      <c r="AA21" s="513">
        <f>'Information and Instructions'!$C$23</f>
        <v>0</v>
      </c>
    </row>
    <row r="22" spans="2:37" ht="20.25" customHeight="1" thickBot="1">
      <c r="B22" s="618"/>
      <c r="C22" s="619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V22" s="618" t="s">
        <v>39</v>
      </c>
      <c r="W22" s="619"/>
      <c r="X22" s="619"/>
      <c r="Y22" s="619"/>
      <c r="Z22" s="619"/>
      <c r="AA22" s="619"/>
    </row>
    <row r="23" spans="2:37" ht="20.25" customHeight="1" thickBot="1">
      <c r="B23" s="607">
        <f>'Information and Instructions'!$C$23</f>
        <v>0</v>
      </c>
      <c r="C23" s="608"/>
      <c r="D23" s="608"/>
      <c r="E23" s="608"/>
      <c r="F23" s="608"/>
      <c r="G23" s="608"/>
      <c r="H23" s="608"/>
      <c r="I23" s="608"/>
      <c r="J23" s="608"/>
      <c r="K23" s="608"/>
      <c r="L23" s="608"/>
      <c r="M23" s="608"/>
      <c r="N23" s="608"/>
      <c r="O23" s="608"/>
      <c r="P23" s="608"/>
      <c r="Q23" s="608"/>
      <c r="R23" s="608"/>
      <c r="S23" s="608"/>
      <c r="T23" s="609"/>
      <c r="U23" s="47"/>
      <c r="V23" s="607">
        <f>'Information and Instructions'!$C$23</f>
        <v>0</v>
      </c>
      <c r="W23" s="608"/>
      <c r="X23" s="608"/>
      <c r="Y23" s="608"/>
      <c r="Z23" s="608"/>
      <c r="AA23" s="609"/>
    </row>
    <row r="24" spans="2:37" ht="25.25" customHeight="1">
      <c r="B24" s="589" t="s">
        <v>57</v>
      </c>
      <c r="C24" s="590" t="s">
        <v>58</v>
      </c>
      <c r="D24" s="591" t="s">
        <v>59</v>
      </c>
      <c r="E24" s="589" t="e">
        <f>'Project Milestones'!$B$8</f>
        <v>#NUM!</v>
      </c>
      <c r="F24" s="590"/>
      <c r="G24" s="590"/>
      <c r="H24" s="589" t="str">
        <f>'Project Milestones'!$B$11</f>
        <v/>
      </c>
      <c r="I24" s="590"/>
      <c r="J24" s="590"/>
      <c r="K24" s="589" t="str">
        <f>'Project Milestones'!$B$14</f>
        <v/>
      </c>
      <c r="L24" s="590"/>
      <c r="M24" s="590"/>
      <c r="N24" s="589" t="str">
        <f>'Project Milestones'!$B$17</f>
        <v/>
      </c>
      <c r="O24" s="590"/>
      <c r="P24" s="590"/>
      <c r="Q24" s="589" t="str">
        <f>'Project Milestones'!$B$20</f>
        <v/>
      </c>
      <c r="R24" s="590"/>
      <c r="S24" s="591"/>
      <c r="T24" s="591" t="s">
        <v>54</v>
      </c>
      <c r="U24" s="47"/>
      <c r="V24" s="495" t="e">
        <f>'Project Milestones'!$B$8</f>
        <v>#NUM!</v>
      </c>
      <c r="W24" s="496" t="str">
        <f>'Project Milestones'!$B$11</f>
        <v/>
      </c>
      <c r="X24" s="496" t="str">
        <f>'Project Milestones'!$B$14</f>
        <v/>
      </c>
      <c r="Y24" s="496" t="str">
        <f>'Project Milestones'!$B$17</f>
        <v/>
      </c>
      <c r="Z24" s="497" t="str">
        <f>'Project Milestones'!$B$20</f>
        <v/>
      </c>
      <c r="AA24" s="649" t="s">
        <v>54</v>
      </c>
    </row>
    <row r="25" spans="2:37" ht="20.25" customHeight="1">
      <c r="B25" s="622"/>
      <c r="C25" s="624"/>
      <c r="D25" s="626"/>
      <c r="E25" s="592" t="str">
        <f>'Project Milestones'!$B$9</f>
        <v>Q3</v>
      </c>
      <c r="F25" s="593"/>
      <c r="G25" s="593"/>
      <c r="H25" s="592" t="str">
        <f>'Project Milestones'!$B$12</f>
        <v/>
      </c>
      <c r="I25" s="593"/>
      <c r="J25" s="593"/>
      <c r="K25" s="592" t="str">
        <f>'Project Milestones'!$B$15</f>
        <v/>
      </c>
      <c r="L25" s="593"/>
      <c r="M25" s="593"/>
      <c r="N25" s="592" t="str">
        <f>'Project Milestones'!$B$18</f>
        <v/>
      </c>
      <c r="O25" s="593"/>
      <c r="P25" s="593"/>
      <c r="Q25" s="592" t="str">
        <f>'Project Milestones'!$B$21</f>
        <v/>
      </c>
      <c r="R25" s="593"/>
      <c r="S25" s="594"/>
      <c r="T25" s="594"/>
      <c r="U25" s="47"/>
      <c r="V25" s="493" t="str">
        <f>'Project Milestones'!$B$9</f>
        <v>Q3</v>
      </c>
      <c r="W25" s="494" t="str">
        <f>'Project Milestones'!$B$12</f>
        <v/>
      </c>
      <c r="X25" s="494" t="str">
        <f>'Project Milestones'!$B$15</f>
        <v/>
      </c>
      <c r="Y25" s="494" t="str">
        <f>'Project Milestones'!$B$18</f>
        <v/>
      </c>
      <c r="Z25" s="483" t="str">
        <f>'Project Milestones'!$B$21</f>
        <v/>
      </c>
      <c r="AA25" s="650"/>
    </row>
    <row r="26" spans="2:37" ht="20.25" customHeight="1">
      <c r="B26" s="622"/>
      <c r="C26" s="624"/>
      <c r="D26" s="626"/>
      <c r="E26" s="595" t="s">
        <v>61</v>
      </c>
      <c r="F26" s="596"/>
      <c r="G26" s="596"/>
      <c r="H26" s="592" t="str">
        <f>IF(H24="", "","FTE")</f>
        <v/>
      </c>
      <c r="I26" s="593"/>
      <c r="J26" s="593"/>
      <c r="K26" s="595" t="str">
        <f>IF(K24="", "","FTE")</f>
        <v/>
      </c>
      <c r="L26" s="596"/>
      <c r="M26" s="596"/>
      <c r="N26" s="595" t="str">
        <f>IF(N24="", "","FTE")</f>
        <v/>
      </c>
      <c r="O26" s="596"/>
      <c r="P26" s="596"/>
      <c r="Q26" s="595" t="str">
        <f>IF(Q24="", "","FTE")</f>
        <v/>
      </c>
      <c r="R26" s="596"/>
      <c r="S26" s="597"/>
      <c r="T26" s="482"/>
      <c r="U26" s="47"/>
      <c r="V26" s="612" t="s">
        <v>62</v>
      </c>
      <c r="W26" s="613" t="s">
        <v>62</v>
      </c>
      <c r="X26" s="613" t="s">
        <v>62</v>
      </c>
      <c r="Y26" s="613" t="s">
        <v>62</v>
      </c>
      <c r="Z26" s="624" t="s">
        <v>62</v>
      </c>
      <c r="AA26" s="632" t="s">
        <v>62</v>
      </c>
      <c r="AG26" s="135"/>
      <c r="AH26" s="135"/>
      <c r="AI26" s="135"/>
      <c r="AJ26" s="135"/>
    </row>
    <row r="27" spans="2:37" ht="20.25" customHeight="1" thickBot="1">
      <c r="B27" s="623"/>
      <c r="C27" s="625"/>
      <c r="D27" s="627"/>
      <c r="E27" s="484" t="str">
        <f>'Project Milestones'!$D$8</f>
        <v>Jan</v>
      </c>
      <c r="F27" s="485" t="str">
        <f>'Project Milestones'!$D$9</f>
        <v/>
      </c>
      <c r="G27" s="486" t="str">
        <f>'Project Milestones'!$D$10</f>
        <v/>
      </c>
      <c r="H27" s="487" t="str">
        <f>'Project Milestones'!$D$11</f>
        <v/>
      </c>
      <c r="I27" s="488" t="str">
        <f>'Project Milestones'!$D$12</f>
        <v/>
      </c>
      <c r="J27" s="489" t="str">
        <f>'Project Milestones'!$D$13</f>
        <v/>
      </c>
      <c r="K27" s="487" t="str">
        <f>'Project Milestones'!$D$14</f>
        <v/>
      </c>
      <c r="L27" s="490" t="str">
        <f>'Project Milestones'!$D$15</f>
        <v/>
      </c>
      <c r="M27" s="489" t="str">
        <f>'Project Milestones'!$D$16</f>
        <v/>
      </c>
      <c r="N27" s="487" t="str">
        <f>'Project Milestones'!$D$17</f>
        <v/>
      </c>
      <c r="O27" s="490" t="str">
        <f>'Project Milestones'!$D$18</f>
        <v/>
      </c>
      <c r="P27" s="489" t="str">
        <f>'Project Milestones'!$D$19</f>
        <v/>
      </c>
      <c r="Q27" s="484" t="str">
        <f>'Project Milestones'!$D$20</f>
        <v/>
      </c>
      <c r="R27" s="485" t="str">
        <f>'Project Milestones'!$D$21</f>
        <v/>
      </c>
      <c r="S27" s="491" t="str">
        <f>'Project Milestones'!$D$22</f>
        <v/>
      </c>
      <c r="T27" s="492" t="s">
        <v>61</v>
      </c>
      <c r="U27" s="47"/>
      <c r="V27" s="612"/>
      <c r="W27" s="613"/>
      <c r="X27" s="613"/>
      <c r="Y27" s="613"/>
      <c r="Z27" s="624"/>
      <c r="AA27" s="633"/>
      <c r="AG27" s="135"/>
      <c r="AH27" s="135"/>
      <c r="AI27" s="135"/>
      <c r="AJ27" s="135"/>
    </row>
    <row r="28" spans="2:37" ht="20.25" customHeight="1" thickBot="1">
      <c r="B28" s="604" t="s">
        <v>129</v>
      </c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5"/>
      <c r="N28" s="605"/>
      <c r="O28" s="605"/>
      <c r="P28" s="605"/>
      <c r="Q28" s="605"/>
      <c r="R28" s="605"/>
      <c r="S28" s="605"/>
      <c r="T28" s="606"/>
      <c r="V28" s="604" t="s">
        <v>130</v>
      </c>
      <c r="W28" s="605"/>
      <c r="X28" s="605"/>
      <c r="Y28" s="605"/>
      <c r="Z28" s="605"/>
      <c r="AA28" s="605"/>
    </row>
    <row r="29" spans="2:37" ht="20.25" customHeight="1">
      <c r="B29" s="120"/>
      <c r="C29" s="330"/>
      <c r="D29" s="171"/>
      <c r="E29" s="453"/>
      <c r="F29" s="454"/>
      <c r="G29" s="334"/>
      <c r="H29" s="264"/>
      <c r="I29" s="387"/>
      <c r="J29" s="450"/>
      <c r="K29" s="264"/>
      <c r="L29" s="267"/>
      <c r="M29" s="450"/>
      <c r="N29" s="264"/>
      <c r="O29" s="267"/>
      <c r="P29" s="450"/>
      <c r="Q29" s="387"/>
      <c r="R29" s="267"/>
      <c r="S29" s="334"/>
      <c r="T29" s="332">
        <f>SUM(E29:S29)/12</f>
        <v>0</v>
      </c>
      <c r="U29" s="28"/>
      <c r="V29" s="181">
        <f>$D29*1*G29*1.3*0.25</f>
        <v>0</v>
      </c>
      <c r="W29" s="121">
        <f>$D29*1*J29*1.3*0.25</f>
        <v>0</v>
      </c>
      <c r="X29" s="121">
        <f>$D29*1*M29*1.3*0.25</f>
        <v>0</v>
      </c>
      <c r="Y29" s="121">
        <f>$D29*1*P29*1.3*0.25</f>
        <v>0</v>
      </c>
      <c r="Z29" s="390">
        <f t="shared" ref="Z29:Z32" si="8">$D29*1*S29*1.3*0.25</f>
        <v>0</v>
      </c>
      <c r="AA29" s="187">
        <f>SUM(V29:Z29)</f>
        <v>0</v>
      </c>
      <c r="AB29" s="28"/>
      <c r="AC29" s="28"/>
      <c r="AD29" s="28"/>
      <c r="AE29" s="28"/>
      <c r="AF29" s="31"/>
      <c r="AG29" s="134"/>
      <c r="AH29" s="134"/>
      <c r="AI29" s="134"/>
      <c r="AJ29" s="134"/>
    </row>
    <row r="30" spans="2:37" ht="20.25" customHeight="1">
      <c r="B30" s="34"/>
      <c r="C30" s="331"/>
      <c r="D30" s="172"/>
      <c r="E30" s="455"/>
      <c r="F30" s="456"/>
      <c r="G30" s="335"/>
      <c r="H30" s="265"/>
      <c r="I30" s="388"/>
      <c r="J30" s="451"/>
      <c r="K30" s="265"/>
      <c r="L30" s="268"/>
      <c r="M30" s="451"/>
      <c r="N30" s="265"/>
      <c r="O30" s="268"/>
      <c r="P30" s="451"/>
      <c r="Q30" s="388"/>
      <c r="R30" s="268"/>
      <c r="S30" s="335"/>
      <c r="T30" s="333">
        <f>SUM(E30:S30)/12</f>
        <v>0</v>
      </c>
      <c r="V30" s="182">
        <f>$D30*1*G30*1.3*0.25</f>
        <v>0</v>
      </c>
      <c r="W30" s="27">
        <f>$D30*1*J30*1.3*0.25</f>
        <v>0</v>
      </c>
      <c r="X30" s="27">
        <f>$D30*1*M30*1.3*0.25</f>
        <v>0</v>
      </c>
      <c r="Y30" s="27">
        <f>$D30*1*P30*1.3*0.25</f>
        <v>0</v>
      </c>
      <c r="Z30" s="391">
        <f t="shared" si="8"/>
        <v>0</v>
      </c>
      <c r="AA30" s="188">
        <f>SUM(V30:Z30)</f>
        <v>0</v>
      </c>
      <c r="AG30" s="32"/>
      <c r="AH30" s="32"/>
      <c r="AI30" s="32"/>
      <c r="AJ30" s="32"/>
    </row>
    <row r="31" spans="2:37" ht="20.25" customHeight="1">
      <c r="B31" s="34"/>
      <c r="C31" s="331"/>
      <c r="D31" s="172"/>
      <c r="E31" s="455"/>
      <c r="F31" s="456"/>
      <c r="G31" s="335"/>
      <c r="H31" s="265"/>
      <c r="I31" s="388"/>
      <c r="J31" s="451"/>
      <c r="K31" s="265"/>
      <c r="L31" s="268"/>
      <c r="M31" s="451"/>
      <c r="N31" s="265"/>
      <c r="O31" s="268"/>
      <c r="P31" s="451"/>
      <c r="Q31" s="388"/>
      <c r="R31" s="268"/>
      <c r="S31" s="335"/>
      <c r="T31" s="333">
        <f t="shared" ref="T31:T32" si="9">SUM(E31:S31)/12</f>
        <v>0</v>
      </c>
      <c r="V31" s="182">
        <f>$D31*1*G31*1.3*0.25</f>
        <v>0</v>
      </c>
      <c r="W31" s="27">
        <f>$D31*1*J31*1.3*0.25</f>
        <v>0</v>
      </c>
      <c r="X31" s="27">
        <f>$D31*1*M31*1.3*0.25</f>
        <v>0</v>
      </c>
      <c r="Y31" s="27">
        <f>$D31*1*P31*1.3*0.25</f>
        <v>0</v>
      </c>
      <c r="Z31" s="391">
        <f t="shared" si="8"/>
        <v>0</v>
      </c>
      <c r="AA31" s="188">
        <f>SUM(V31:Z31)</f>
        <v>0</v>
      </c>
      <c r="AG31" s="1" t="s">
        <v>190</v>
      </c>
    </row>
    <row r="32" spans="2:37" ht="20.25" customHeight="1" thickBot="1">
      <c r="B32" s="339"/>
      <c r="C32" s="340"/>
      <c r="D32" s="341"/>
      <c r="E32" s="457"/>
      <c r="F32" s="458"/>
      <c r="G32" s="338"/>
      <c r="H32" s="336"/>
      <c r="I32" s="389"/>
      <c r="J32" s="452"/>
      <c r="K32" s="336"/>
      <c r="L32" s="337"/>
      <c r="M32" s="452"/>
      <c r="N32" s="336"/>
      <c r="O32" s="337"/>
      <c r="P32" s="452"/>
      <c r="Q32" s="389"/>
      <c r="R32" s="337"/>
      <c r="S32" s="338"/>
      <c r="T32" s="333">
        <f t="shared" si="9"/>
        <v>0</v>
      </c>
      <c r="V32" s="185">
        <f>$D32*1*G32*1.3*0.25</f>
        <v>0</v>
      </c>
      <c r="W32" s="186">
        <f>$D32*1*J32*1.3*0.25</f>
        <v>0</v>
      </c>
      <c r="X32" s="186">
        <f>$D32*1*M32*1.3*0.25</f>
        <v>0</v>
      </c>
      <c r="Y32" s="186">
        <f>$D32*1*P32*1.3*0.25</f>
        <v>0</v>
      </c>
      <c r="Z32" s="392">
        <f t="shared" si="8"/>
        <v>0</v>
      </c>
      <c r="AA32" s="189">
        <f>SUM(V32:Z32)</f>
        <v>0</v>
      </c>
      <c r="AK32" s="30"/>
    </row>
    <row r="33" spans="2:37" ht="20.25" customHeight="1" thickBot="1">
      <c r="B33" s="601" t="s">
        <v>198</v>
      </c>
      <c r="C33" s="602"/>
      <c r="D33" s="603"/>
      <c r="E33" s="463">
        <f t="shared" ref="E33:S33" si="10">SUM(E29:E32)</f>
        <v>0</v>
      </c>
      <c r="F33" s="464">
        <f t="shared" si="10"/>
        <v>0</v>
      </c>
      <c r="G33" s="465">
        <f t="shared" si="10"/>
        <v>0</v>
      </c>
      <c r="H33" s="463">
        <f t="shared" si="10"/>
        <v>0</v>
      </c>
      <c r="I33" s="464">
        <f t="shared" si="10"/>
        <v>0</v>
      </c>
      <c r="J33" s="465">
        <f t="shared" si="10"/>
        <v>0</v>
      </c>
      <c r="K33" s="463">
        <f t="shared" si="10"/>
        <v>0</v>
      </c>
      <c r="L33" s="464">
        <f t="shared" si="10"/>
        <v>0</v>
      </c>
      <c r="M33" s="465">
        <f t="shared" si="10"/>
        <v>0</v>
      </c>
      <c r="N33" s="463">
        <f t="shared" si="10"/>
        <v>0</v>
      </c>
      <c r="O33" s="464">
        <f t="shared" si="10"/>
        <v>0</v>
      </c>
      <c r="P33" s="465">
        <f t="shared" si="10"/>
        <v>0</v>
      </c>
      <c r="Q33" s="463">
        <f t="shared" si="10"/>
        <v>0</v>
      </c>
      <c r="R33" s="464">
        <f t="shared" si="10"/>
        <v>0</v>
      </c>
      <c r="S33" s="465">
        <f t="shared" si="10"/>
        <v>0</v>
      </c>
      <c r="T33" s="190">
        <f>SUM(E33:S33)/12</f>
        <v>0</v>
      </c>
      <c r="V33" s="185"/>
      <c r="W33" s="186"/>
      <c r="X33" s="186"/>
      <c r="Y33" s="186"/>
      <c r="Z33" s="392"/>
      <c r="AA33" s="189"/>
      <c r="AK33" s="30"/>
    </row>
    <row r="34" spans="2:37" ht="20.25" customHeight="1" thickBot="1">
      <c r="B34" s="586" t="s">
        <v>135</v>
      </c>
      <c r="C34" s="587"/>
      <c r="D34" s="588"/>
      <c r="E34" s="598">
        <f>SUM(E33:G33)/3</f>
        <v>0</v>
      </c>
      <c r="F34" s="599"/>
      <c r="G34" s="600"/>
      <c r="H34" s="598">
        <f>SUM(H33:J33)/3</f>
        <v>0</v>
      </c>
      <c r="I34" s="599"/>
      <c r="J34" s="600"/>
      <c r="K34" s="598">
        <f>SUM(K33:M33)/3</f>
        <v>0</v>
      </c>
      <c r="L34" s="599"/>
      <c r="M34" s="600"/>
      <c r="N34" s="598">
        <f>SUM(N33:P33)/3</f>
        <v>0</v>
      </c>
      <c r="O34" s="599"/>
      <c r="P34" s="600"/>
      <c r="Q34" s="598">
        <f>SUM(Q33:S33)/3</f>
        <v>0</v>
      </c>
      <c r="R34" s="599"/>
      <c r="S34" s="600"/>
      <c r="T34" s="244">
        <f>SUM(T29:T32)/4</f>
        <v>0</v>
      </c>
      <c r="V34" s="183">
        <f t="shared" ref="V34:Y34" si="11">SUM(V29:V32)</f>
        <v>0</v>
      </c>
      <c r="W34" s="180">
        <f t="shared" si="11"/>
        <v>0</v>
      </c>
      <c r="X34" s="180">
        <f t="shared" si="11"/>
        <v>0</v>
      </c>
      <c r="Y34" s="180">
        <f t="shared" si="11"/>
        <v>0</v>
      </c>
      <c r="Z34" s="184">
        <f t="shared" ref="Z34" si="12">SUM(Z29:Z32)</f>
        <v>0</v>
      </c>
      <c r="AA34" s="190">
        <f>SUM(V34:Z34)</f>
        <v>0</v>
      </c>
    </row>
    <row r="35" spans="2:37" ht="20.25" customHeight="1" thickBot="1"/>
    <row r="36" spans="2:37" ht="20.25" customHeight="1" thickBot="1">
      <c r="B36" s="634"/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35"/>
      <c r="Q36" s="635"/>
      <c r="R36" s="635"/>
      <c r="S36" s="635"/>
      <c r="T36" s="635"/>
      <c r="U36" s="635"/>
      <c r="V36" s="635"/>
      <c r="W36" s="635"/>
      <c r="X36" s="635"/>
      <c r="Y36" s="635"/>
      <c r="Z36" s="635"/>
      <c r="AA36" s="636"/>
    </row>
    <row r="37" spans="2:37" ht="20.25" customHeight="1"/>
    <row r="38" spans="2:37" ht="20.25" customHeight="1">
      <c r="B38" s="575" t="s">
        <v>127</v>
      </c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576"/>
      <c r="V38" s="575" t="s">
        <v>127</v>
      </c>
      <c r="W38" s="576"/>
      <c r="X38" s="576"/>
      <c r="Y38" s="576"/>
      <c r="Z38" s="576"/>
      <c r="AA38" s="576"/>
    </row>
    <row r="39" spans="2:37" s="195" customFormat="1" ht="30" customHeight="1">
      <c r="B39" s="610" t="s">
        <v>205</v>
      </c>
      <c r="C39" s="611"/>
      <c r="D39" s="611"/>
      <c r="E39" s="611"/>
      <c r="F39" s="611"/>
      <c r="G39" s="611"/>
      <c r="H39" s="611"/>
      <c r="I39" s="611"/>
      <c r="J39" s="611"/>
      <c r="K39" s="611"/>
      <c r="L39" s="611"/>
      <c r="M39" s="611"/>
      <c r="N39" s="611"/>
      <c r="O39" s="611"/>
      <c r="P39" s="611"/>
      <c r="Q39" s="611">
        <f>'Information and Instructions'!$C$25</f>
        <v>0</v>
      </c>
      <c r="R39" s="611"/>
      <c r="S39" s="611"/>
      <c r="T39" s="611"/>
      <c r="U39" s="514"/>
      <c r="V39" s="610" t="s">
        <v>206</v>
      </c>
      <c r="W39" s="611"/>
      <c r="X39" s="611"/>
      <c r="Y39" s="611"/>
      <c r="Z39" s="611"/>
      <c r="AA39" s="513">
        <f>'Information and Instructions'!$C$25</f>
        <v>0</v>
      </c>
    </row>
    <row r="40" spans="2:37" ht="20.25" customHeight="1" thickBot="1">
      <c r="B40" s="618"/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V40" s="618" t="s">
        <v>39</v>
      </c>
      <c r="W40" s="619"/>
      <c r="X40" s="619"/>
      <c r="Y40" s="619"/>
      <c r="Z40" s="619"/>
      <c r="AA40" s="619"/>
    </row>
    <row r="41" spans="2:37" ht="20.25" customHeight="1" thickBot="1">
      <c r="B41" s="607">
        <f>'Information and Instructions'!C25</f>
        <v>0</v>
      </c>
      <c r="C41" s="608"/>
      <c r="D41" s="608"/>
      <c r="E41" s="608"/>
      <c r="F41" s="608"/>
      <c r="G41" s="608"/>
      <c r="H41" s="608"/>
      <c r="I41" s="608"/>
      <c r="J41" s="608"/>
      <c r="K41" s="608"/>
      <c r="L41" s="608"/>
      <c r="M41" s="608"/>
      <c r="N41" s="608"/>
      <c r="O41" s="608"/>
      <c r="P41" s="608"/>
      <c r="Q41" s="608"/>
      <c r="R41" s="608"/>
      <c r="S41" s="608"/>
      <c r="T41" s="609"/>
      <c r="V41" s="607">
        <f>'Information and Instructions'!$C$25</f>
        <v>0</v>
      </c>
      <c r="W41" s="608"/>
      <c r="X41" s="608"/>
      <c r="Y41" s="608"/>
      <c r="Z41" s="608"/>
      <c r="AA41" s="609"/>
    </row>
    <row r="42" spans="2:37" ht="25.25" customHeight="1">
      <c r="B42" s="589" t="s">
        <v>57</v>
      </c>
      <c r="C42" s="590" t="s">
        <v>58</v>
      </c>
      <c r="D42" s="591" t="s">
        <v>59</v>
      </c>
      <c r="E42" s="589" t="e">
        <f>'Project Milestones'!$B$8</f>
        <v>#NUM!</v>
      </c>
      <c r="F42" s="590"/>
      <c r="G42" s="590"/>
      <c r="H42" s="589" t="str">
        <f>'Project Milestones'!$B$11</f>
        <v/>
      </c>
      <c r="I42" s="590"/>
      <c r="J42" s="590"/>
      <c r="K42" s="589" t="str">
        <f>'Project Milestones'!$B$14</f>
        <v/>
      </c>
      <c r="L42" s="590"/>
      <c r="M42" s="590"/>
      <c r="N42" s="589" t="str">
        <f>'Project Milestones'!$B$17</f>
        <v/>
      </c>
      <c r="O42" s="590"/>
      <c r="P42" s="590"/>
      <c r="Q42" s="589" t="str">
        <f>'Project Milestones'!$B$20</f>
        <v/>
      </c>
      <c r="R42" s="590"/>
      <c r="S42" s="591"/>
      <c r="T42" s="591" t="s">
        <v>54</v>
      </c>
      <c r="V42" s="495" t="e">
        <f>'Project Milestones'!$B$8</f>
        <v>#NUM!</v>
      </c>
      <c r="W42" s="496" t="str">
        <f>'Project Milestones'!$B$11</f>
        <v/>
      </c>
      <c r="X42" s="496" t="str">
        <f>'Project Milestones'!$B$14</f>
        <v/>
      </c>
      <c r="Y42" s="496" t="str">
        <f>'Project Milestones'!$B$17</f>
        <v/>
      </c>
      <c r="Z42" s="497" t="str">
        <f>'Project Milestones'!$B$20</f>
        <v/>
      </c>
      <c r="AA42" s="649" t="s">
        <v>54</v>
      </c>
    </row>
    <row r="43" spans="2:37" ht="20.25" customHeight="1">
      <c r="B43" s="622"/>
      <c r="C43" s="624"/>
      <c r="D43" s="626"/>
      <c r="E43" s="592" t="str">
        <f>'Project Milestones'!$B$9</f>
        <v>Q3</v>
      </c>
      <c r="F43" s="593"/>
      <c r="G43" s="593"/>
      <c r="H43" s="592" t="str">
        <f>'Project Milestones'!$B$12</f>
        <v/>
      </c>
      <c r="I43" s="593"/>
      <c r="J43" s="593"/>
      <c r="K43" s="592" t="str">
        <f>'Project Milestones'!$B$15</f>
        <v/>
      </c>
      <c r="L43" s="593"/>
      <c r="M43" s="593"/>
      <c r="N43" s="592" t="str">
        <f>'Project Milestones'!$B$18</f>
        <v/>
      </c>
      <c r="O43" s="593"/>
      <c r="P43" s="593"/>
      <c r="Q43" s="592" t="str">
        <f>'Project Milestones'!$B$21</f>
        <v/>
      </c>
      <c r="R43" s="593"/>
      <c r="S43" s="594"/>
      <c r="T43" s="594"/>
      <c r="V43" s="493" t="str">
        <f>'Project Milestones'!$B$9</f>
        <v>Q3</v>
      </c>
      <c r="W43" s="494" t="str">
        <f>'Project Milestones'!$B$12</f>
        <v/>
      </c>
      <c r="X43" s="494" t="str">
        <f>'Project Milestones'!$B$15</f>
        <v/>
      </c>
      <c r="Y43" s="494" t="str">
        <f>'Project Milestones'!$B$18</f>
        <v/>
      </c>
      <c r="Z43" s="483" t="str">
        <f>'Project Milestones'!$B$21</f>
        <v/>
      </c>
      <c r="AA43" s="650"/>
      <c r="AF43" s="195"/>
      <c r="AG43" s="195"/>
      <c r="AH43" s="195"/>
      <c r="AI43" s="195"/>
      <c r="AJ43" s="195"/>
      <c r="AK43" s="195"/>
    </row>
    <row r="44" spans="2:37" ht="20.25" customHeight="1">
      <c r="B44" s="622"/>
      <c r="C44" s="624"/>
      <c r="D44" s="626"/>
      <c r="E44" s="595" t="s">
        <v>61</v>
      </c>
      <c r="F44" s="596"/>
      <c r="G44" s="596"/>
      <c r="H44" s="592" t="str">
        <f>IF(H42="", "","FTE")</f>
        <v/>
      </c>
      <c r="I44" s="593"/>
      <c r="J44" s="593"/>
      <c r="K44" s="595" t="str">
        <f>IF(K42="", "","FTE")</f>
        <v/>
      </c>
      <c r="L44" s="596"/>
      <c r="M44" s="596"/>
      <c r="N44" s="595" t="str">
        <f>IF(N42="", "","FTE")</f>
        <v/>
      </c>
      <c r="O44" s="596"/>
      <c r="P44" s="596"/>
      <c r="Q44" s="595" t="str">
        <f>IF(Q42="", "","FTE")</f>
        <v/>
      </c>
      <c r="R44" s="596"/>
      <c r="S44" s="597"/>
      <c r="T44" s="482"/>
      <c r="V44" s="612" t="s">
        <v>62</v>
      </c>
      <c r="W44" s="613" t="s">
        <v>62</v>
      </c>
      <c r="X44" s="613" t="s">
        <v>62</v>
      </c>
      <c r="Y44" s="613" t="s">
        <v>62</v>
      </c>
      <c r="Z44" s="624" t="s">
        <v>62</v>
      </c>
      <c r="AA44" s="632" t="s">
        <v>62</v>
      </c>
    </row>
    <row r="45" spans="2:37" ht="20.25" customHeight="1" thickBot="1">
      <c r="B45" s="623"/>
      <c r="C45" s="625"/>
      <c r="D45" s="627"/>
      <c r="E45" s="484" t="str">
        <f>'Project Milestones'!$D$8</f>
        <v>Jan</v>
      </c>
      <c r="F45" s="485" t="str">
        <f>'Project Milestones'!$D$9</f>
        <v/>
      </c>
      <c r="G45" s="486" t="str">
        <f>'Project Milestones'!$D$10</f>
        <v/>
      </c>
      <c r="H45" s="487" t="str">
        <f>'Project Milestones'!$D$11</f>
        <v/>
      </c>
      <c r="I45" s="488" t="str">
        <f>'Project Milestones'!$D$12</f>
        <v/>
      </c>
      <c r="J45" s="489" t="str">
        <f>'Project Milestones'!$D$13</f>
        <v/>
      </c>
      <c r="K45" s="487" t="str">
        <f>'Project Milestones'!$D$14</f>
        <v/>
      </c>
      <c r="L45" s="490" t="str">
        <f>'Project Milestones'!$D$15</f>
        <v/>
      </c>
      <c r="M45" s="489" t="str">
        <f>'Project Milestones'!$D$16</f>
        <v/>
      </c>
      <c r="N45" s="487" t="str">
        <f>'Project Milestones'!$D$17</f>
        <v/>
      </c>
      <c r="O45" s="490" t="str">
        <f>'Project Milestones'!$D$18</f>
        <v/>
      </c>
      <c r="P45" s="489" t="str">
        <f>'Project Milestones'!$D$19</f>
        <v/>
      </c>
      <c r="Q45" s="484" t="str">
        <f>'Project Milestones'!$D$20</f>
        <v/>
      </c>
      <c r="R45" s="485" t="str">
        <f>'Project Milestones'!$D$21</f>
        <v/>
      </c>
      <c r="S45" s="491" t="str">
        <f>'Project Milestones'!$D$22</f>
        <v/>
      </c>
      <c r="T45" s="492" t="s">
        <v>61</v>
      </c>
      <c r="V45" s="612"/>
      <c r="W45" s="613"/>
      <c r="X45" s="613"/>
      <c r="Y45" s="613"/>
      <c r="Z45" s="624"/>
      <c r="AA45" s="633"/>
    </row>
    <row r="46" spans="2:37" ht="20.25" customHeight="1" thickBot="1">
      <c r="B46" s="604" t="s">
        <v>125</v>
      </c>
      <c r="C46" s="605"/>
      <c r="D46" s="605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6"/>
      <c r="V46" s="604" t="s">
        <v>64</v>
      </c>
      <c r="W46" s="605"/>
      <c r="X46" s="605"/>
      <c r="Y46" s="605"/>
      <c r="Z46" s="605"/>
      <c r="AA46" s="605"/>
    </row>
    <row r="47" spans="2:37" ht="20.25" customHeight="1">
      <c r="B47" s="120"/>
      <c r="C47" s="330"/>
      <c r="D47" s="171"/>
      <c r="E47" s="453"/>
      <c r="F47" s="454"/>
      <c r="G47" s="334"/>
      <c r="H47" s="264"/>
      <c r="I47" s="387"/>
      <c r="J47" s="450"/>
      <c r="K47" s="264"/>
      <c r="L47" s="267"/>
      <c r="M47" s="450"/>
      <c r="N47" s="264"/>
      <c r="O47" s="267"/>
      <c r="P47" s="450"/>
      <c r="Q47" s="387"/>
      <c r="R47" s="267"/>
      <c r="S47" s="334"/>
      <c r="T47" s="332">
        <f>SUM(E47:S47)/12</f>
        <v>0</v>
      </c>
      <c r="U47" s="28"/>
      <c r="V47" s="181">
        <f>$D47*1*G47*1.3*0.25</f>
        <v>0</v>
      </c>
      <c r="W47" s="121">
        <f>$D47*1*J47*1.3*0.25</f>
        <v>0</v>
      </c>
      <c r="X47" s="121">
        <f>$D47*1*M47*1.3*0.25</f>
        <v>0</v>
      </c>
      <c r="Y47" s="121">
        <f>$D47*1*P47*1.3*0.25</f>
        <v>0</v>
      </c>
      <c r="Z47" s="390">
        <f t="shared" ref="Z47:Z50" si="13">$D47*1*S47*1.3*0.25</f>
        <v>0</v>
      </c>
      <c r="AA47" s="187">
        <f>SUM(V47:Z47)</f>
        <v>0</v>
      </c>
      <c r="AB47" s="28"/>
      <c r="AC47" s="28"/>
      <c r="AD47" s="28"/>
      <c r="AE47" s="28"/>
    </row>
    <row r="48" spans="2:37" ht="20.25" customHeight="1">
      <c r="B48" s="34"/>
      <c r="C48" s="331"/>
      <c r="D48" s="172"/>
      <c r="E48" s="455"/>
      <c r="F48" s="456"/>
      <c r="G48" s="335"/>
      <c r="H48" s="265"/>
      <c r="I48" s="388"/>
      <c r="J48" s="451"/>
      <c r="K48" s="265"/>
      <c r="L48" s="268"/>
      <c r="M48" s="451"/>
      <c r="N48" s="265"/>
      <c r="O48" s="268"/>
      <c r="P48" s="451"/>
      <c r="Q48" s="388"/>
      <c r="R48" s="268"/>
      <c r="S48" s="335"/>
      <c r="T48" s="333">
        <f>SUM(E48:S48)/12</f>
        <v>0</v>
      </c>
      <c r="V48" s="182">
        <f>$D48*1*G48*1.3*0.25</f>
        <v>0</v>
      </c>
      <c r="W48" s="27">
        <f>$D48*1*J48*1.3*0.25</f>
        <v>0</v>
      </c>
      <c r="X48" s="27">
        <f>$D48*1*M48*1.3*0.25</f>
        <v>0</v>
      </c>
      <c r="Y48" s="27">
        <f>$D48*1*P48*1.3*0.25</f>
        <v>0</v>
      </c>
      <c r="Z48" s="391">
        <f t="shared" si="13"/>
        <v>0</v>
      </c>
      <c r="AA48" s="188">
        <f>SUM(V48:Z48)</f>
        <v>0</v>
      </c>
    </row>
    <row r="49" spans="2:36" ht="20.25" customHeight="1">
      <c r="B49" s="34"/>
      <c r="C49" s="331"/>
      <c r="D49" s="172"/>
      <c r="E49" s="455"/>
      <c r="F49" s="456"/>
      <c r="G49" s="335"/>
      <c r="H49" s="265"/>
      <c r="I49" s="388"/>
      <c r="J49" s="451"/>
      <c r="K49" s="265"/>
      <c r="L49" s="268"/>
      <c r="M49" s="451"/>
      <c r="N49" s="265"/>
      <c r="O49" s="268"/>
      <c r="P49" s="451"/>
      <c r="Q49" s="388"/>
      <c r="R49" s="268"/>
      <c r="S49" s="335"/>
      <c r="T49" s="333">
        <f t="shared" ref="T49:T50" si="14">SUM(E49:S49)/12</f>
        <v>0</v>
      </c>
      <c r="V49" s="182">
        <f>$D49*1*G49*1.3*0.25</f>
        <v>0</v>
      </c>
      <c r="W49" s="27">
        <f>$D49*1*J49*1.3*0.25</f>
        <v>0</v>
      </c>
      <c r="X49" s="27">
        <f>$D49*1*M49*1.3*0.25</f>
        <v>0</v>
      </c>
      <c r="Y49" s="27">
        <f>$D49*1*P49*1.3*0.25</f>
        <v>0</v>
      </c>
      <c r="Z49" s="391">
        <f t="shared" si="13"/>
        <v>0</v>
      </c>
      <c r="AA49" s="188">
        <f>SUM(V49:Z49)</f>
        <v>0</v>
      </c>
      <c r="AG49" s="135"/>
      <c r="AH49" s="135"/>
      <c r="AI49" s="135"/>
      <c r="AJ49" s="135"/>
    </row>
    <row r="50" spans="2:36" ht="20.25" customHeight="1" thickBot="1">
      <c r="B50" s="339"/>
      <c r="C50" s="340"/>
      <c r="D50" s="341"/>
      <c r="E50" s="457"/>
      <c r="F50" s="458"/>
      <c r="G50" s="338"/>
      <c r="H50" s="336"/>
      <c r="I50" s="389"/>
      <c r="J50" s="452"/>
      <c r="K50" s="336"/>
      <c r="L50" s="337"/>
      <c r="M50" s="452"/>
      <c r="N50" s="336"/>
      <c r="O50" s="337"/>
      <c r="P50" s="452"/>
      <c r="Q50" s="389"/>
      <c r="R50" s="337"/>
      <c r="S50" s="338"/>
      <c r="T50" s="333">
        <f t="shared" si="14"/>
        <v>0</v>
      </c>
      <c r="V50" s="185">
        <f>$D50*1*G50*1.3*0.25</f>
        <v>0</v>
      </c>
      <c r="W50" s="186">
        <f>$D50*1*J50*1.3*0.25</f>
        <v>0</v>
      </c>
      <c r="X50" s="186">
        <f>$D50*1*M50*1.3*0.25</f>
        <v>0</v>
      </c>
      <c r="Y50" s="186">
        <f>$D50*1*P50*1.3*0.25</f>
        <v>0</v>
      </c>
      <c r="Z50" s="392">
        <f t="shared" si="13"/>
        <v>0</v>
      </c>
      <c r="AA50" s="189">
        <f>SUM(V50:Z50)</f>
        <v>0</v>
      </c>
    </row>
    <row r="51" spans="2:36" ht="20.25" customHeight="1" thickBot="1">
      <c r="B51" s="601" t="s">
        <v>198</v>
      </c>
      <c r="C51" s="602"/>
      <c r="D51" s="603"/>
      <c r="E51" s="463">
        <f t="shared" ref="E51:S51" si="15">SUM(E47:E50)</f>
        <v>0</v>
      </c>
      <c r="F51" s="464">
        <f t="shared" si="15"/>
        <v>0</v>
      </c>
      <c r="G51" s="465">
        <f t="shared" si="15"/>
        <v>0</v>
      </c>
      <c r="H51" s="463">
        <f t="shared" si="15"/>
        <v>0</v>
      </c>
      <c r="I51" s="464">
        <f t="shared" si="15"/>
        <v>0</v>
      </c>
      <c r="J51" s="465">
        <f t="shared" si="15"/>
        <v>0</v>
      </c>
      <c r="K51" s="463">
        <f t="shared" si="15"/>
        <v>0</v>
      </c>
      <c r="L51" s="464">
        <f t="shared" si="15"/>
        <v>0</v>
      </c>
      <c r="M51" s="465">
        <f t="shared" si="15"/>
        <v>0</v>
      </c>
      <c r="N51" s="463">
        <f t="shared" si="15"/>
        <v>0</v>
      </c>
      <c r="O51" s="464">
        <f t="shared" si="15"/>
        <v>0</v>
      </c>
      <c r="P51" s="465">
        <f t="shared" si="15"/>
        <v>0</v>
      </c>
      <c r="Q51" s="463">
        <f t="shared" si="15"/>
        <v>0</v>
      </c>
      <c r="R51" s="464">
        <f t="shared" si="15"/>
        <v>0</v>
      </c>
      <c r="S51" s="465">
        <f t="shared" si="15"/>
        <v>0</v>
      </c>
      <c r="T51" s="190">
        <f>SUM(E51:S51)/12</f>
        <v>0</v>
      </c>
      <c r="V51" s="185"/>
      <c r="W51" s="186"/>
      <c r="X51" s="186"/>
      <c r="Y51" s="186"/>
      <c r="Z51" s="392"/>
      <c r="AA51" s="189"/>
    </row>
    <row r="52" spans="2:36" ht="20.25" customHeight="1" thickBot="1">
      <c r="B52" s="586" t="s">
        <v>135</v>
      </c>
      <c r="C52" s="587"/>
      <c r="D52" s="588"/>
      <c r="E52" s="598">
        <f>SUM(E51:G51)/3</f>
        <v>0</v>
      </c>
      <c r="F52" s="599"/>
      <c r="G52" s="600"/>
      <c r="H52" s="598">
        <f>SUM(H51:J51)/3</f>
        <v>0</v>
      </c>
      <c r="I52" s="599"/>
      <c r="J52" s="600"/>
      <c r="K52" s="598">
        <f>SUM(K51:M51)/3</f>
        <v>0</v>
      </c>
      <c r="L52" s="599"/>
      <c r="M52" s="600"/>
      <c r="N52" s="598">
        <f>SUM(N51:P51)/3</f>
        <v>0</v>
      </c>
      <c r="O52" s="599"/>
      <c r="P52" s="600"/>
      <c r="Q52" s="598">
        <f>SUM(Q51:S51)/3</f>
        <v>0</v>
      </c>
      <c r="R52" s="599"/>
      <c r="S52" s="600"/>
      <c r="T52" s="244">
        <f>SUM(T47:T50)/4</f>
        <v>0</v>
      </c>
      <c r="V52" s="183">
        <f t="shared" ref="V52:Y52" si="16">SUM(V47:V50)</f>
        <v>0</v>
      </c>
      <c r="W52" s="180">
        <f t="shared" si="16"/>
        <v>0</v>
      </c>
      <c r="X52" s="180">
        <f t="shared" si="16"/>
        <v>0</v>
      </c>
      <c r="Y52" s="180">
        <f t="shared" si="16"/>
        <v>0</v>
      </c>
      <c r="Z52" s="184">
        <f t="shared" ref="Z52" si="17">SUM(Z47:Z50)</f>
        <v>0</v>
      </c>
      <c r="AA52" s="190">
        <f>SUM(V52:Z52)</f>
        <v>0</v>
      </c>
      <c r="AF52" s="31"/>
      <c r="AG52" s="134"/>
      <c r="AH52" s="134"/>
      <c r="AI52" s="134"/>
      <c r="AJ52" s="134"/>
    </row>
    <row r="53" spans="2:36" ht="20.25" customHeight="1"/>
    <row r="54" spans="2:36" ht="20.25" customHeight="1"/>
    <row r="55" spans="2:36" ht="20.25" customHeight="1"/>
    <row r="56" spans="2:36" ht="20.25" customHeight="1"/>
    <row r="57" spans="2:36" ht="20.25" customHeight="1"/>
    <row r="58" spans="2:36" ht="20.25" customHeight="1"/>
    <row r="59" spans="2:36" ht="20.25" customHeight="1"/>
    <row r="60" spans="2:36" ht="20.25" customHeight="1"/>
    <row r="61" spans="2:36" ht="20.25" customHeight="1"/>
    <row r="62" spans="2:36" ht="20.25" customHeight="1"/>
    <row r="63" spans="2:36" ht="20.25" customHeight="1"/>
    <row r="92" ht="14.25" hidden="1" customHeight="1"/>
    <row r="93" ht="14.25" hidden="1" customHeight="1"/>
    <row r="94" ht="14.25" hidden="1" customHeight="1"/>
    <row r="95" ht="14.25" hidden="1" customHeight="1"/>
    <row r="96" ht="14.25" hidden="1" customHeight="1"/>
    <row r="97" ht="14.25" hidden="1" customHeight="1"/>
    <row r="98" ht="14.25" hidden="1" customHeight="1"/>
    <row r="99" ht="14.25" hidden="1" customHeight="1"/>
    <row r="100" ht="14.25" hidden="1" customHeight="1"/>
    <row r="101" ht="14.25" hidden="1" customHeight="1"/>
    <row r="102" ht="14.25" hidden="1" customHeight="1"/>
    <row r="103" ht="14.25" hidden="1" customHeight="1"/>
    <row r="104" ht="14.25" hidden="1" customHeight="1"/>
    <row r="105" ht="14.25" hidden="1" customHeight="1"/>
    <row r="106" ht="14.25" hidden="1" customHeight="1"/>
    <row r="107" ht="14.25" hidden="1" customHeight="1"/>
    <row r="218" spans="21:21">
      <c r="U218" s="1">
        <f>B13</f>
        <v>0</v>
      </c>
    </row>
    <row r="219" spans="21:21">
      <c r="U219" s="1">
        <f>B14</f>
        <v>0</v>
      </c>
    </row>
    <row r="220" spans="21:21">
      <c r="U220" s="1">
        <f>B15</f>
        <v>0</v>
      </c>
    </row>
    <row r="221" spans="21:21">
      <c r="U221" s="1">
        <f>B16</f>
        <v>0</v>
      </c>
    </row>
    <row r="222" spans="21:21">
      <c r="U222" s="1" t="e">
        <f>#REF!</f>
        <v>#REF!</v>
      </c>
    </row>
    <row r="223" spans="21:21">
      <c r="U223" s="1" t="e">
        <f>#REF!</f>
        <v>#REF!</v>
      </c>
    </row>
    <row r="224" spans="21:21">
      <c r="U224" s="1" t="e">
        <f>#REF!</f>
        <v>#REF!</v>
      </c>
    </row>
    <row r="225" spans="21:21">
      <c r="U225" s="1" t="e">
        <f>#REF!</f>
        <v>#REF!</v>
      </c>
    </row>
    <row r="226" spans="21:21">
      <c r="U226" s="1" t="e">
        <f>#REF!</f>
        <v>#REF!</v>
      </c>
    </row>
    <row r="227" spans="21:21">
      <c r="U227" s="1" t="e">
        <f>#REF!</f>
        <v>#REF!</v>
      </c>
    </row>
    <row r="228" spans="21:21">
      <c r="U228" s="1" t="e">
        <f>#REF!</f>
        <v>#REF!</v>
      </c>
    </row>
    <row r="229" spans="21:21">
      <c r="U229" s="1" t="e">
        <f>#REF!</f>
        <v>#REF!</v>
      </c>
    </row>
    <row r="280" spans="33:37">
      <c r="AG280" s="1" t="e">
        <f>#REF!</f>
        <v>#REF!</v>
      </c>
      <c r="AH280" s="1" t="e">
        <f>#REF!</f>
        <v>#REF!</v>
      </c>
      <c r="AI280" s="1" t="e">
        <f>#REF!</f>
        <v>#REF!</v>
      </c>
      <c r="AJ280" s="1" t="e">
        <f>#REF!</f>
        <v>#REF!</v>
      </c>
    </row>
    <row r="281" spans="33:37">
      <c r="AG281" s="33" t="e">
        <f>#REF!</f>
        <v>#REF!</v>
      </c>
      <c r="AH281" s="33" t="e">
        <f>#REF!</f>
        <v>#REF!</v>
      </c>
      <c r="AI281" s="33" t="e">
        <f>#REF!</f>
        <v>#REF!</v>
      </c>
      <c r="AJ281" s="33" t="e">
        <f>#REF!</f>
        <v>#REF!</v>
      </c>
    </row>
    <row r="282" spans="33:37">
      <c r="AG282" s="33" t="e">
        <f>#REF!</f>
        <v>#REF!</v>
      </c>
      <c r="AH282" s="33" t="e">
        <f>#REF!</f>
        <v>#REF!</v>
      </c>
      <c r="AI282" s="33" t="e">
        <f>#REF!</f>
        <v>#REF!</v>
      </c>
      <c r="AJ282" s="33" t="e">
        <f>#REF!</f>
        <v>#REF!</v>
      </c>
    </row>
    <row r="283" spans="33:37">
      <c r="AG283" s="33" t="e">
        <f>#REF!</f>
        <v>#REF!</v>
      </c>
      <c r="AH283" s="33" t="e">
        <f>#REF!</f>
        <v>#REF!</v>
      </c>
      <c r="AI283" s="33" t="e">
        <f>#REF!</f>
        <v>#REF!</v>
      </c>
      <c r="AJ283" s="33" t="e">
        <f>#REF!</f>
        <v>#REF!</v>
      </c>
      <c r="AK283" s="1" t="e">
        <f>#REF!</f>
        <v>#REF!</v>
      </c>
    </row>
    <row r="284" spans="33:37">
      <c r="AG284" s="33" t="e">
        <f>#REF!</f>
        <v>#REF!</v>
      </c>
      <c r="AH284" s="33" t="e">
        <f>#REF!</f>
        <v>#REF!</v>
      </c>
      <c r="AI284" s="33" t="e">
        <f>#REF!</f>
        <v>#REF!</v>
      </c>
      <c r="AJ284" s="33" t="e">
        <f>#REF!</f>
        <v>#REF!</v>
      </c>
      <c r="AK284" s="33" t="e">
        <f>#REF!</f>
        <v>#REF!</v>
      </c>
    </row>
    <row r="285" spans="33:37">
      <c r="AG285" s="33" t="e">
        <f>#REF!</f>
        <v>#REF!</v>
      </c>
      <c r="AH285" s="33" t="e">
        <f>#REF!</f>
        <v>#REF!</v>
      </c>
      <c r="AI285" s="33" t="e">
        <f>#REF!</f>
        <v>#REF!</v>
      </c>
      <c r="AJ285" s="33" t="e">
        <f>#REF!</f>
        <v>#REF!</v>
      </c>
      <c r="AK285" s="33" t="e">
        <f>#REF!</f>
        <v>#REF!</v>
      </c>
    </row>
    <row r="286" spans="33:37">
      <c r="AG286" s="33" t="e">
        <f>#REF!</f>
        <v>#REF!</v>
      </c>
      <c r="AH286" s="33" t="e">
        <f>#REF!</f>
        <v>#REF!</v>
      </c>
      <c r="AI286" s="33" t="e">
        <f>#REF!</f>
        <v>#REF!</v>
      </c>
      <c r="AJ286" s="33" t="e">
        <f>#REF!</f>
        <v>#REF!</v>
      </c>
      <c r="AK286" s="33" t="e">
        <f>#REF!</f>
        <v>#REF!</v>
      </c>
    </row>
    <row r="287" spans="33:37">
      <c r="AG287" s="33" t="e">
        <f>#REF!</f>
        <v>#REF!</v>
      </c>
      <c r="AH287" s="33" t="e">
        <f>#REF!</f>
        <v>#REF!</v>
      </c>
      <c r="AI287" s="33" t="e">
        <f>#REF!</f>
        <v>#REF!</v>
      </c>
      <c r="AJ287" s="33" t="e">
        <f>#REF!</f>
        <v>#REF!</v>
      </c>
      <c r="AK287" s="33" t="e">
        <f>#REF!</f>
        <v>#REF!</v>
      </c>
    </row>
    <row r="288" spans="33:37" ht="14.25" customHeight="1">
      <c r="AG288" s="33" t="e">
        <f>#REF!</f>
        <v>#REF!</v>
      </c>
      <c r="AH288" s="33" t="e">
        <f>#REF!</f>
        <v>#REF!</v>
      </c>
      <c r="AI288" s="33" t="e">
        <f>#REF!</f>
        <v>#REF!</v>
      </c>
      <c r="AJ288" s="33" t="e">
        <f>#REF!</f>
        <v>#REF!</v>
      </c>
      <c r="AK288" s="33" t="e">
        <f>#REF!</f>
        <v>#REF!</v>
      </c>
    </row>
    <row r="289" spans="33:37" ht="15" customHeight="1">
      <c r="AG289" s="33" t="e">
        <f>#REF!</f>
        <v>#REF!</v>
      </c>
      <c r="AH289" s="33" t="e">
        <f>#REF!</f>
        <v>#REF!</v>
      </c>
      <c r="AI289" s="33" t="e">
        <f>#REF!</f>
        <v>#REF!</v>
      </c>
      <c r="AJ289" s="33" t="e">
        <f>#REF!</f>
        <v>#REF!</v>
      </c>
      <c r="AK289" s="33" t="e">
        <f>#REF!</f>
        <v>#REF!</v>
      </c>
    </row>
    <row r="290" spans="33:37" ht="15" customHeight="1">
      <c r="AG290" s="33" t="e">
        <f>#REF!</f>
        <v>#REF!</v>
      </c>
      <c r="AH290" s="33" t="e">
        <f>#REF!</f>
        <v>#REF!</v>
      </c>
      <c r="AI290" s="33" t="e">
        <f>#REF!</f>
        <v>#REF!</v>
      </c>
      <c r="AJ290" s="33" t="e">
        <f>#REF!</f>
        <v>#REF!</v>
      </c>
      <c r="AK290" s="33" t="e">
        <f>#REF!</f>
        <v>#REF!</v>
      </c>
    </row>
    <row r="291" spans="33:37" ht="15" customHeight="1">
      <c r="AG291" s="33" t="e">
        <f>#REF!</f>
        <v>#REF!</v>
      </c>
      <c r="AH291" s="33" t="e">
        <f>#REF!</f>
        <v>#REF!</v>
      </c>
      <c r="AI291" s="33" t="e">
        <f>#REF!</f>
        <v>#REF!</v>
      </c>
      <c r="AJ291" s="33" t="e">
        <f>#REF!</f>
        <v>#REF!</v>
      </c>
      <c r="AK291" s="33" t="e">
        <f>#REF!</f>
        <v>#REF!</v>
      </c>
    </row>
    <row r="292" spans="33:37" ht="15" customHeight="1">
      <c r="AG292" s="33" t="e">
        <f>#REF!</f>
        <v>#REF!</v>
      </c>
      <c r="AH292" s="33" t="e">
        <f>#REF!</f>
        <v>#REF!</v>
      </c>
      <c r="AI292" s="33" t="e">
        <f>#REF!</f>
        <v>#REF!</v>
      </c>
      <c r="AJ292" s="33" t="e">
        <f>#REF!</f>
        <v>#REF!</v>
      </c>
      <c r="AK292" s="33" t="e">
        <f>#REF!</f>
        <v>#REF!</v>
      </c>
    </row>
    <row r="293" spans="33:37">
      <c r="AK293" s="33" t="e">
        <f>#REF!</f>
        <v>#REF!</v>
      </c>
    </row>
    <row r="294" spans="33:37" ht="14.25" customHeight="1">
      <c r="AK294" s="33" t="e">
        <f>#REF!</f>
        <v>#REF!</v>
      </c>
    </row>
    <row r="295" spans="33:37" ht="15" customHeight="1">
      <c r="AK295" s="33" t="e">
        <f>#REF!</f>
        <v>#REF!</v>
      </c>
    </row>
    <row r="296" spans="33:37" ht="15" customHeight="1"/>
    <row r="297" spans="33:37" ht="15" customHeight="1"/>
    <row r="298" spans="33:37" ht="15" customHeight="1"/>
    <row r="300" spans="33:37" ht="14.25" customHeight="1"/>
    <row r="301" spans="33:37" ht="15" customHeight="1"/>
    <row r="302" spans="33:37" ht="15" customHeight="1"/>
    <row r="303" spans="33:37" ht="15" customHeight="1"/>
    <row r="304" spans="33:37" ht="15" customHeight="1"/>
  </sheetData>
  <sheetProtection algorithmName="SHA-512" hashValue="h/f7PS50+OMouWo5tt88Q/jbY6zzOdCV4mRUADjWOHxICFODAonMxMPznV8oVZRf78jrh49M9uo9EhzlxfCzrw==" saltValue="wuuZ7k/LmnrtsECMrDp1UQ==" spinCount="100000" sheet="1" objects="1" scenarios="1"/>
  <mergeCells count="141">
    <mergeCell ref="AA44:AA45"/>
    <mergeCell ref="Q5:T5"/>
    <mergeCell ref="Q21:T21"/>
    <mergeCell ref="Q39:T39"/>
    <mergeCell ref="AG16:AJ18"/>
    <mergeCell ref="T24:T25"/>
    <mergeCell ref="AA24:AA25"/>
    <mergeCell ref="T42:T43"/>
    <mergeCell ref="AA42:AA43"/>
    <mergeCell ref="AG19:AJ19"/>
    <mergeCell ref="V21:Z21"/>
    <mergeCell ref="B22:T22"/>
    <mergeCell ref="V22:AA22"/>
    <mergeCell ref="V23:AA23"/>
    <mergeCell ref="V28:AA28"/>
    <mergeCell ref="B24:B27"/>
    <mergeCell ref="C24:C27"/>
    <mergeCell ref="D24:D27"/>
    <mergeCell ref="E24:G24"/>
    <mergeCell ref="H24:J24"/>
    <mergeCell ref="V26:V27"/>
    <mergeCell ref="W26:W27"/>
    <mergeCell ref="X26:X27"/>
    <mergeCell ref="Y26:Y27"/>
    <mergeCell ref="Z26:Z27"/>
    <mergeCell ref="AA26:AA27"/>
    <mergeCell ref="AG9:AJ9"/>
    <mergeCell ref="AG11:AJ12"/>
    <mergeCell ref="AG13:AJ13"/>
    <mergeCell ref="AG14:AJ15"/>
    <mergeCell ref="B12:T12"/>
    <mergeCell ref="T8:T9"/>
    <mergeCell ref="AA8:AA9"/>
    <mergeCell ref="E10:G10"/>
    <mergeCell ref="H8:J8"/>
    <mergeCell ref="H9:J9"/>
    <mergeCell ref="H10:J10"/>
    <mergeCell ref="K8:M8"/>
    <mergeCell ref="K9:M9"/>
    <mergeCell ref="K10:M10"/>
    <mergeCell ref="N8:P8"/>
    <mergeCell ref="N9:P9"/>
    <mergeCell ref="N10:P10"/>
    <mergeCell ref="Q8:S8"/>
    <mergeCell ref="B17:D17"/>
    <mergeCell ref="B46:T46"/>
    <mergeCell ref="B40:T40"/>
    <mergeCell ref="B36:AA36"/>
    <mergeCell ref="B38:T38"/>
    <mergeCell ref="V38:AA38"/>
    <mergeCell ref="B39:P39"/>
    <mergeCell ref="V39:Z39"/>
    <mergeCell ref="V40:AA40"/>
    <mergeCell ref="V41:AA41"/>
    <mergeCell ref="B42:B45"/>
    <mergeCell ref="C42:C45"/>
    <mergeCell ref="D42:D45"/>
    <mergeCell ref="E42:G42"/>
    <mergeCell ref="H42:J42"/>
    <mergeCell ref="K42:M42"/>
    <mergeCell ref="B41:T41"/>
    <mergeCell ref="V46:AA46"/>
    <mergeCell ref="H44:J44"/>
    <mergeCell ref="K44:M44"/>
    <mergeCell ref="N44:P44"/>
    <mergeCell ref="Q44:S44"/>
    <mergeCell ref="N42:P42"/>
    <mergeCell ref="Y44:Y45"/>
    <mergeCell ref="Z44:Z45"/>
    <mergeCell ref="V7:AA7"/>
    <mergeCell ref="V12:AA12"/>
    <mergeCell ref="V2:AA2"/>
    <mergeCell ref="V4:AA4"/>
    <mergeCell ref="V5:Z5"/>
    <mergeCell ref="V6:AA6"/>
    <mergeCell ref="B2:T2"/>
    <mergeCell ref="B4:T4"/>
    <mergeCell ref="B6:T6"/>
    <mergeCell ref="B7:T7"/>
    <mergeCell ref="B5:P5"/>
    <mergeCell ref="Q9:S9"/>
    <mergeCell ref="Q10:S10"/>
    <mergeCell ref="B8:B11"/>
    <mergeCell ref="C8:C11"/>
    <mergeCell ref="D8:D11"/>
    <mergeCell ref="V10:V11"/>
    <mergeCell ref="W10:W11"/>
    <mergeCell ref="X10:X11"/>
    <mergeCell ref="Y10:Y11"/>
    <mergeCell ref="Z10:Z11"/>
    <mergeCell ref="AA10:AA11"/>
    <mergeCell ref="E8:G8"/>
    <mergeCell ref="E9:G9"/>
    <mergeCell ref="B28:T28"/>
    <mergeCell ref="B18:D18"/>
    <mergeCell ref="B23:T23"/>
    <mergeCell ref="B20:T20"/>
    <mergeCell ref="V20:AA20"/>
    <mergeCell ref="B21:P21"/>
    <mergeCell ref="V44:V45"/>
    <mergeCell ref="W44:W45"/>
    <mergeCell ref="X44:X45"/>
    <mergeCell ref="K24:M24"/>
    <mergeCell ref="N24:P24"/>
    <mergeCell ref="Q24:S24"/>
    <mergeCell ref="E25:G25"/>
    <mergeCell ref="H25:J25"/>
    <mergeCell ref="K25:M25"/>
    <mergeCell ref="N25:P25"/>
    <mergeCell ref="Q25:S25"/>
    <mergeCell ref="K34:M34"/>
    <mergeCell ref="E18:G18"/>
    <mergeCell ref="H18:J18"/>
    <mergeCell ref="K18:M18"/>
    <mergeCell ref="N18:P18"/>
    <mergeCell ref="Q18:S18"/>
    <mergeCell ref="E44:G44"/>
    <mergeCell ref="B52:D52"/>
    <mergeCell ref="B34:D34"/>
    <mergeCell ref="Q42:S42"/>
    <mergeCell ref="E43:G43"/>
    <mergeCell ref="H43:J43"/>
    <mergeCell ref="K43:M43"/>
    <mergeCell ref="N43:P43"/>
    <mergeCell ref="Q43:S43"/>
    <mergeCell ref="E26:G26"/>
    <mergeCell ref="H26:J26"/>
    <mergeCell ref="K26:M26"/>
    <mergeCell ref="N26:P26"/>
    <mergeCell ref="Q26:S26"/>
    <mergeCell ref="N34:P34"/>
    <mergeCell ref="Q34:S34"/>
    <mergeCell ref="B51:D51"/>
    <mergeCell ref="E52:G52"/>
    <mergeCell ref="H52:J52"/>
    <mergeCell ref="K52:M52"/>
    <mergeCell ref="N52:P52"/>
    <mergeCell ref="Q52:S52"/>
    <mergeCell ref="B33:D33"/>
    <mergeCell ref="E34:G34"/>
    <mergeCell ref="H34:J34"/>
  </mergeCells>
  <phoneticPr fontId="4" type="noConversion"/>
  <pageMargins left="0.7" right="0.7" top="0.75" bottom="0.75" header="0.3" footer="0.3"/>
  <pageSetup paperSize="9" scale="5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52"/>
  <sheetViews>
    <sheetView zoomScale="110" zoomScaleNormal="110" workbookViewId="0">
      <pane ySplit="2" topLeftCell="A3" activePane="bottomLeft" state="frozen"/>
      <selection pane="bottomLeft" activeCell="N33" sqref="N33"/>
    </sheetView>
  </sheetViews>
  <sheetFormatPr defaultColWidth="8.6328125" defaultRowHeight="14"/>
  <cols>
    <col min="1" max="1" width="8.6328125" style="1"/>
    <col min="2" max="2" width="27.6328125" style="1" customWidth="1"/>
    <col min="3" max="3" width="20.6328125" style="1" customWidth="1"/>
    <col min="4" max="8" width="9.81640625" style="1" customWidth="1"/>
    <col min="9" max="9" width="10.81640625" style="1" customWidth="1"/>
    <col min="10" max="10" width="8.6328125" style="1"/>
    <col min="11" max="14" width="10.81640625" style="1" customWidth="1"/>
    <col min="15" max="16384" width="8.6328125" style="1"/>
  </cols>
  <sheetData>
    <row r="1" spans="2:16" ht="14.5" thickBot="1"/>
    <row r="2" spans="2:16" ht="46" customHeight="1" thickBot="1">
      <c r="B2" s="699">
        <f>'Information and Instructions'!C16</f>
        <v>0</v>
      </c>
      <c r="C2" s="699"/>
      <c r="D2" s="699"/>
      <c r="E2" s="699"/>
      <c r="F2" s="699"/>
      <c r="G2" s="699"/>
      <c r="H2" s="699"/>
      <c r="I2" s="699"/>
      <c r="K2" s="675" t="s">
        <v>69</v>
      </c>
      <c r="L2" s="676"/>
      <c r="M2" s="676"/>
      <c r="N2" s="677"/>
    </row>
    <row r="3" spans="2:16" ht="31" customHeight="1" thickBot="1">
      <c r="B3" s="133"/>
      <c r="C3" s="133"/>
      <c r="D3" s="133"/>
      <c r="E3" s="133"/>
      <c r="F3" s="133"/>
      <c r="G3" s="133"/>
      <c r="H3" s="133"/>
      <c r="I3" s="133"/>
    </row>
    <row r="4" spans="2:16" ht="20.25" customHeight="1">
      <c r="B4" s="672" t="s">
        <v>70</v>
      </c>
      <c r="C4" s="673"/>
      <c r="D4" s="673"/>
      <c r="E4" s="673"/>
      <c r="F4" s="673"/>
      <c r="G4" s="673"/>
      <c r="H4" s="673"/>
      <c r="I4" s="674"/>
    </row>
    <row r="5" spans="2:16" s="195" customFormat="1" ht="30" customHeight="1">
      <c r="B5" s="666" t="str">
        <f>'Information and Instructions'!B23</f>
        <v xml:space="preserve">Research Organisation </v>
      </c>
      <c r="C5" s="667"/>
      <c r="D5" s="667"/>
      <c r="E5" s="259"/>
      <c r="F5" s="259"/>
      <c r="G5" s="194" t="s">
        <v>56</v>
      </c>
      <c r="H5" s="668">
        <f>'Information and Instructions'!C23</f>
        <v>0</v>
      </c>
      <c r="I5" s="669"/>
    </row>
    <row r="6" spans="2:16" ht="20.25" customHeight="1" thickBot="1">
      <c r="B6" s="572" t="s">
        <v>39</v>
      </c>
      <c r="C6" s="573"/>
      <c r="D6" s="573"/>
      <c r="E6" s="573"/>
      <c r="F6" s="573"/>
      <c r="G6" s="573"/>
      <c r="H6" s="573"/>
      <c r="I6" s="574"/>
    </row>
    <row r="7" spans="2:16" ht="20.25" customHeight="1" thickBot="1">
      <c r="B7" s="663" t="s">
        <v>71</v>
      </c>
      <c r="C7" s="664"/>
      <c r="D7" s="664"/>
      <c r="E7" s="664"/>
      <c r="F7" s="664"/>
      <c r="G7" s="664"/>
      <c r="H7" s="664"/>
      <c r="I7" s="665"/>
      <c r="K7" s="693" t="s">
        <v>72</v>
      </c>
      <c r="L7" s="694"/>
      <c r="M7" s="694"/>
      <c r="N7" s="695"/>
    </row>
    <row r="8" spans="2:16" ht="20.25" customHeight="1">
      <c r="B8" s="688" t="s">
        <v>74</v>
      </c>
      <c r="C8" s="690" t="s">
        <v>75</v>
      </c>
      <c r="D8" s="421" t="e">
        <f>'Project Milestones'!$B$8</f>
        <v>#NUM!</v>
      </c>
      <c r="E8" s="393" t="str">
        <f>'Project Milestones'!$B$11</f>
        <v/>
      </c>
      <c r="F8" s="393" t="str">
        <f>'Project Milestones'!$B$14</f>
        <v/>
      </c>
      <c r="G8" s="393" t="str">
        <f>'Project Milestones'!$B$17</f>
        <v/>
      </c>
      <c r="H8" s="422" t="str">
        <f>'Project Milestones'!$B$20</f>
        <v/>
      </c>
      <c r="I8" s="416" t="s">
        <v>54</v>
      </c>
      <c r="K8" s="643" t="s">
        <v>73</v>
      </c>
      <c r="L8" s="644"/>
      <c r="M8" s="644"/>
      <c r="N8" s="645"/>
    </row>
    <row r="9" spans="2:16" ht="20.25" customHeight="1" thickBot="1">
      <c r="B9" s="689"/>
      <c r="C9" s="691"/>
      <c r="D9" s="371" t="str">
        <f>'Project Milestones'!$B$9</f>
        <v>Q3</v>
      </c>
      <c r="E9" s="167" t="str">
        <f>'Project Milestones'!$B$12</f>
        <v/>
      </c>
      <c r="F9" s="394" t="str">
        <f>'Project Milestones'!$B$15</f>
        <v/>
      </c>
      <c r="G9" s="167" t="str">
        <f>'Project Milestones'!$B$18</f>
        <v/>
      </c>
      <c r="H9" s="174" t="str">
        <f>'Project Milestones'!$B$21</f>
        <v/>
      </c>
      <c r="I9" s="417" t="s">
        <v>62</v>
      </c>
      <c r="K9" s="643"/>
      <c r="L9" s="644"/>
      <c r="M9" s="644"/>
      <c r="N9" s="645"/>
    </row>
    <row r="10" spans="2:16" ht="20.25" customHeight="1">
      <c r="B10" s="35" t="s">
        <v>76</v>
      </c>
      <c r="C10" s="216">
        <f>'Information and Instructions'!C23</f>
        <v>0</v>
      </c>
      <c r="D10" s="219">
        <f>SUM('Staff '!V18*0.3,'Staff '!V34*0.3)</f>
        <v>0</v>
      </c>
      <c r="E10" s="36">
        <f>SUM('Staff '!W18*0.3,'Staff '!W34*0.3)</f>
        <v>0</v>
      </c>
      <c r="F10" s="36">
        <f>SUM('Staff '!X18*0.3,'Staff '!X34*0.3)</f>
        <v>0</v>
      </c>
      <c r="G10" s="36">
        <f>SUM('Staff '!Y18*0.3,'Staff '!Y34*0.3)</f>
        <v>0</v>
      </c>
      <c r="H10" s="396">
        <f>SUM('Staff '!Z18*0.3,'Staff '!Z34*0.3)</f>
        <v>0</v>
      </c>
      <c r="I10" s="222">
        <f t="shared" ref="I10:I17" si="0">SUM(D10:H10)</f>
        <v>0</v>
      </c>
      <c r="K10" s="643"/>
      <c r="L10" s="644"/>
      <c r="M10" s="644"/>
      <c r="N10" s="645"/>
    </row>
    <row r="11" spans="2:16" ht="20.25" customHeight="1">
      <c r="B11" s="40"/>
      <c r="C11" s="217"/>
      <c r="D11" s="220"/>
      <c r="E11" s="41"/>
      <c r="F11" s="41"/>
      <c r="G11" s="41"/>
      <c r="H11" s="397"/>
      <c r="I11" s="223">
        <f t="shared" si="0"/>
        <v>0</v>
      </c>
      <c r="K11" s="643"/>
      <c r="L11" s="644"/>
      <c r="M11" s="644"/>
      <c r="N11" s="645"/>
      <c r="O11" s="37"/>
      <c r="P11" s="37"/>
    </row>
    <row r="12" spans="2:16" ht="20.25" customHeight="1" thickBot="1">
      <c r="B12" s="40"/>
      <c r="C12" s="217"/>
      <c r="D12" s="220"/>
      <c r="E12" s="41"/>
      <c r="F12" s="41"/>
      <c r="G12" s="41"/>
      <c r="H12" s="397"/>
      <c r="I12" s="223">
        <f t="shared" si="0"/>
        <v>0</v>
      </c>
      <c r="K12" s="696"/>
      <c r="L12" s="697"/>
      <c r="M12" s="697"/>
      <c r="N12" s="698"/>
    </row>
    <row r="13" spans="2:16" ht="20.25" customHeight="1">
      <c r="B13" s="40"/>
      <c r="C13" s="217"/>
      <c r="D13" s="220"/>
      <c r="E13" s="41"/>
      <c r="F13" s="41"/>
      <c r="G13" s="41"/>
      <c r="H13" s="397"/>
      <c r="I13" s="223">
        <f t="shared" si="0"/>
        <v>0</v>
      </c>
      <c r="K13" s="678" t="s">
        <v>77</v>
      </c>
      <c r="L13" s="679"/>
      <c r="M13" s="679"/>
      <c r="N13" s="680"/>
    </row>
    <row r="14" spans="2:16" ht="20.25" customHeight="1">
      <c r="B14" s="40"/>
      <c r="C14" s="217"/>
      <c r="D14" s="220"/>
      <c r="E14" s="41"/>
      <c r="F14" s="41"/>
      <c r="G14" s="41"/>
      <c r="H14" s="397"/>
      <c r="I14" s="223">
        <f t="shared" si="0"/>
        <v>0</v>
      </c>
      <c r="K14" s="681"/>
      <c r="L14" s="682"/>
      <c r="M14" s="682"/>
      <c r="N14" s="683"/>
    </row>
    <row r="15" spans="2:16" ht="20.25" customHeight="1" thickBot="1">
      <c r="B15" s="40"/>
      <c r="C15" s="217"/>
      <c r="D15" s="220"/>
      <c r="E15" s="41"/>
      <c r="F15" s="41"/>
      <c r="G15" s="41"/>
      <c r="H15" s="397"/>
      <c r="I15" s="223">
        <f t="shared" si="0"/>
        <v>0</v>
      </c>
      <c r="K15" s="684"/>
      <c r="L15" s="685"/>
      <c r="M15" s="685"/>
      <c r="N15" s="686"/>
    </row>
    <row r="16" spans="2:16" ht="20.25" customHeight="1" thickBot="1">
      <c r="B16" s="42"/>
      <c r="C16" s="218"/>
      <c r="D16" s="343"/>
      <c r="E16" s="344"/>
      <c r="F16" s="344"/>
      <c r="G16" s="344"/>
      <c r="H16" s="398"/>
      <c r="I16" s="224">
        <f t="shared" si="0"/>
        <v>0</v>
      </c>
      <c r="K16" s="687" t="s">
        <v>78</v>
      </c>
      <c r="L16" s="679"/>
      <c r="M16" s="679"/>
      <c r="N16" s="680"/>
    </row>
    <row r="17" spans="2:16" ht="20.25" customHeight="1" thickBot="1">
      <c r="B17" s="670" t="s">
        <v>79</v>
      </c>
      <c r="C17" s="671"/>
      <c r="D17" s="221">
        <f t="shared" ref="D17:E17" si="1">SUM(D10:D16)</f>
        <v>0</v>
      </c>
      <c r="E17" s="342">
        <f t="shared" si="1"/>
        <v>0</v>
      </c>
      <c r="F17" s="38">
        <f>SUM(F10:F16)</f>
        <v>0</v>
      </c>
      <c r="G17" s="342">
        <f t="shared" ref="G17" si="2">SUM(G10:G16)</f>
        <v>0</v>
      </c>
      <c r="H17" s="225">
        <f t="shared" ref="H17" si="3">SUM(H10:H16)</f>
        <v>0</v>
      </c>
      <c r="I17" s="225">
        <f t="shared" si="0"/>
        <v>0</v>
      </c>
      <c r="K17" s="681"/>
      <c r="L17" s="682"/>
      <c r="M17" s="682"/>
      <c r="N17" s="683"/>
    </row>
    <row r="18" spans="2:16" ht="20.25" customHeight="1" thickBot="1">
      <c r="B18" s="39"/>
      <c r="C18" s="39"/>
      <c r="D18" s="136"/>
      <c r="E18" s="136"/>
      <c r="F18" s="136"/>
      <c r="G18" s="136"/>
      <c r="H18" s="136"/>
      <c r="I18" s="29"/>
      <c r="K18" s="681"/>
      <c r="L18" s="682"/>
      <c r="M18" s="682"/>
      <c r="N18" s="683"/>
    </row>
    <row r="19" spans="2:16" ht="20.25" customHeight="1" thickBot="1">
      <c r="B19" s="692"/>
      <c r="C19" s="635"/>
      <c r="D19" s="635"/>
      <c r="E19" s="635"/>
      <c r="F19" s="635"/>
      <c r="G19" s="635"/>
      <c r="H19" s="635"/>
      <c r="I19" s="636"/>
      <c r="K19" s="681"/>
      <c r="L19" s="682"/>
      <c r="M19" s="682"/>
      <c r="N19" s="683"/>
    </row>
    <row r="20" spans="2:16" ht="20.25" customHeight="1" thickBot="1">
      <c r="K20" s="681"/>
      <c r="L20" s="682"/>
      <c r="M20" s="682"/>
      <c r="N20" s="683"/>
    </row>
    <row r="21" spans="2:16" ht="20.25" customHeight="1">
      <c r="B21" s="672" t="s">
        <v>70</v>
      </c>
      <c r="C21" s="673"/>
      <c r="D21" s="673"/>
      <c r="E21" s="673"/>
      <c r="F21" s="673"/>
      <c r="G21" s="673"/>
      <c r="H21" s="673"/>
      <c r="I21" s="674"/>
      <c r="K21" s="681"/>
      <c r="L21" s="682"/>
      <c r="M21" s="682"/>
      <c r="N21" s="683"/>
    </row>
    <row r="22" spans="2:16" ht="20.25" customHeight="1" thickBot="1">
      <c r="B22" s="666" t="str">
        <f>'Information and Instructions'!B25</f>
        <v>Industry Participant</v>
      </c>
      <c r="C22" s="667"/>
      <c r="D22" s="667"/>
      <c r="E22" s="259"/>
      <c r="F22" s="259"/>
      <c r="G22" s="194" t="s">
        <v>56</v>
      </c>
      <c r="H22" s="668">
        <f>'Information and Instructions'!C25</f>
        <v>0</v>
      </c>
      <c r="I22" s="669"/>
      <c r="K22" s="684"/>
      <c r="L22" s="685"/>
      <c r="M22" s="685"/>
      <c r="N22" s="686"/>
    </row>
    <row r="23" spans="2:16" ht="20.25" customHeight="1" thickBot="1">
      <c r="B23" s="572" t="s">
        <v>39</v>
      </c>
      <c r="C23" s="573"/>
      <c r="D23" s="573"/>
      <c r="E23" s="573"/>
      <c r="F23" s="573"/>
      <c r="G23" s="573"/>
      <c r="H23" s="573"/>
      <c r="I23" s="574"/>
      <c r="K23" s="687" t="s">
        <v>80</v>
      </c>
      <c r="L23" s="679"/>
      <c r="M23" s="679"/>
      <c r="N23" s="680"/>
    </row>
    <row r="24" spans="2:16" ht="20.25" customHeight="1" thickBot="1">
      <c r="B24" s="663" t="s">
        <v>71</v>
      </c>
      <c r="C24" s="664"/>
      <c r="D24" s="664"/>
      <c r="E24" s="664"/>
      <c r="F24" s="664"/>
      <c r="G24" s="664"/>
      <c r="H24" s="664"/>
      <c r="I24" s="665"/>
      <c r="K24" s="681"/>
      <c r="L24" s="682"/>
      <c r="M24" s="682"/>
      <c r="N24" s="683"/>
    </row>
    <row r="25" spans="2:16" ht="20.25" customHeight="1">
      <c r="B25" s="688" t="s">
        <v>74</v>
      </c>
      <c r="C25" s="690" t="s">
        <v>75</v>
      </c>
      <c r="D25" s="421" t="e">
        <f>'Project Milestones'!$B$8</f>
        <v>#NUM!</v>
      </c>
      <c r="E25" s="393" t="str">
        <f>'Project Milestones'!$B$11</f>
        <v/>
      </c>
      <c r="F25" s="393" t="str">
        <f>'Project Milestones'!$B$14</f>
        <v/>
      </c>
      <c r="G25" s="393" t="str">
        <f>'Project Milestones'!$B$17</f>
        <v/>
      </c>
      <c r="H25" s="422" t="str">
        <f>'Project Milestones'!$B$20</f>
        <v/>
      </c>
      <c r="I25" s="416" t="s">
        <v>54</v>
      </c>
      <c r="K25" s="681"/>
      <c r="L25" s="682"/>
      <c r="M25" s="682"/>
      <c r="N25" s="683"/>
    </row>
    <row r="26" spans="2:16" ht="20.25" customHeight="1" thickBot="1">
      <c r="B26" s="689"/>
      <c r="C26" s="691"/>
      <c r="D26" s="420" t="str">
        <f>'Project Milestones'!$B$9</f>
        <v>Q3</v>
      </c>
      <c r="E26" s="394" t="str">
        <f>'Project Milestones'!$B$12</f>
        <v/>
      </c>
      <c r="F26" s="167" t="str">
        <f>'Project Milestones'!$B$15</f>
        <v/>
      </c>
      <c r="G26" s="394" t="str">
        <f>'Project Milestones'!$B$18</f>
        <v/>
      </c>
      <c r="H26" s="174" t="str">
        <f>'Project Milestones'!$B$21</f>
        <v/>
      </c>
      <c r="I26" s="417" t="s">
        <v>62</v>
      </c>
      <c r="K26" s="681"/>
      <c r="L26" s="682"/>
      <c r="M26" s="682"/>
      <c r="N26" s="683"/>
    </row>
    <row r="27" spans="2:16" ht="20.25" customHeight="1">
      <c r="B27" s="35" t="s">
        <v>76</v>
      </c>
      <c r="C27" s="216">
        <f>'Information and Instructions'!C25</f>
        <v>0</v>
      </c>
      <c r="D27" s="219">
        <f>'Staff '!V52*0.3</f>
        <v>0</v>
      </c>
      <c r="E27" s="36">
        <f>'Staff '!W52*0.3</f>
        <v>0</v>
      </c>
      <c r="F27" s="36">
        <f>'Staff '!X52*0.3</f>
        <v>0</v>
      </c>
      <c r="G27" s="36">
        <f>'Staff '!Y52*0.3</f>
        <v>0</v>
      </c>
      <c r="H27" s="396">
        <f>'Staff '!Z52*0.3</f>
        <v>0</v>
      </c>
      <c r="I27" s="222">
        <f t="shared" ref="I27:I34" si="4">SUM(D27:H27)</f>
        <v>0</v>
      </c>
      <c r="K27" s="681"/>
      <c r="L27" s="682"/>
      <c r="M27" s="682"/>
      <c r="N27" s="683"/>
    </row>
    <row r="28" spans="2:16" ht="20.25" customHeight="1" thickBot="1">
      <c r="B28" s="40"/>
      <c r="C28" s="217"/>
      <c r="D28" s="220"/>
      <c r="E28" s="41"/>
      <c r="F28" s="41"/>
      <c r="G28" s="41"/>
      <c r="H28" s="397"/>
      <c r="I28" s="223">
        <f t="shared" si="4"/>
        <v>0</v>
      </c>
      <c r="K28" s="684"/>
      <c r="L28" s="685"/>
      <c r="M28" s="685"/>
      <c r="N28" s="686"/>
    </row>
    <row r="29" spans="2:16" ht="20.25" customHeight="1">
      <c r="B29" s="40"/>
      <c r="C29" s="217"/>
      <c r="D29" s="220"/>
      <c r="E29" s="41"/>
      <c r="F29" s="41"/>
      <c r="G29" s="41"/>
      <c r="H29" s="397"/>
      <c r="I29" s="223">
        <f t="shared" si="4"/>
        <v>0</v>
      </c>
    </row>
    <row r="30" spans="2:16" ht="20.25" customHeight="1">
      <c r="B30" s="40"/>
      <c r="C30" s="217"/>
      <c r="D30" s="220"/>
      <c r="E30" s="41"/>
      <c r="F30" s="41"/>
      <c r="G30" s="41"/>
      <c r="H30" s="397"/>
      <c r="I30" s="223">
        <f t="shared" si="4"/>
        <v>0</v>
      </c>
      <c r="O30" s="37"/>
      <c r="P30" s="37"/>
    </row>
    <row r="31" spans="2:16" ht="20.25" customHeight="1">
      <c r="B31" s="40"/>
      <c r="C31" s="217"/>
      <c r="D31" s="220"/>
      <c r="E31" s="41"/>
      <c r="F31" s="41"/>
      <c r="G31" s="41"/>
      <c r="H31" s="397"/>
      <c r="I31" s="223">
        <f t="shared" si="4"/>
        <v>0</v>
      </c>
    </row>
    <row r="32" spans="2:16" ht="20.25" customHeight="1">
      <c r="B32" s="40"/>
      <c r="C32" s="217"/>
      <c r="D32" s="220"/>
      <c r="E32" s="41"/>
      <c r="F32" s="41"/>
      <c r="G32" s="41"/>
      <c r="H32" s="397"/>
      <c r="I32" s="223">
        <f t="shared" si="4"/>
        <v>0</v>
      </c>
    </row>
    <row r="33" spans="2:9" ht="20.25" customHeight="1" thickBot="1">
      <c r="B33" s="42"/>
      <c r="C33" s="218"/>
      <c r="D33" s="343"/>
      <c r="E33" s="344"/>
      <c r="F33" s="344"/>
      <c r="G33" s="344"/>
      <c r="H33" s="398"/>
      <c r="I33" s="224">
        <f t="shared" si="4"/>
        <v>0</v>
      </c>
    </row>
    <row r="34" spans="2:9" ht="20.25" customHeight="1" thickBot="1">
      <c r="B34" s="670" t="s">
        <v>134</v>
      </c>
      <c r="C34" s="671"/>
      <c r="D34" s="221">
        <f t="shared" ref="D34:E34" si="5">SUM(D27:D33)</f>
        <v>0</v>
      </c>
      <c r="E34" s="342">
        <f t="shared" si="5"/>
        <v>0</v>
      </c>
      <c r="F34" s="38">
        <f>SUM(F27:F33)</f>
        <v>0</v>
      </c>
      <c r="G34" s="342">
        <f t="shared" ref="G34" si="6">SUM(G27:G33)</f>
        <v>0</v>
      </c>
      <c r="H34" s="225">
        <f t="shared" ref="H34" si="7">SUM(H27:H33)</f>
        <v>0</v>
      </c>
      <c r="I34" s="225">
        <f t="shared" si="4"/>
        <v>0</v>
      </c>
    </row>
    <row r="35" spans="2:9" ht="20.25" customHeight="1"/>
    <row r="36" spans="2:9" ht="20.25" customHeight="1"/>
    <row r="37" spans="2:9" ht="20.25" customHeight="1"/>
    <row r="38" spans="2:9" ht="20.25" customHeight="1"/>
    <row r="39" spans="2:9" ht="20.25" customHeight="1"/>
    <row r="40" spans="2:9" ht="20.25" customHeight="1"/>
    <row r="41" spans="2:9" ht="20.25" customHeight="1"/>
    <row r="42" spans="2:9" ht="20.25" customHeight="1"/>
    <row r="43" spans="2:9" ht="20.25" customHeight="1"/>
    <row r="44" spans="2:9" ht="20.25" customHeight="1"/>
    <row r="45" spans="2:9" ht="20.25" customHeight="1"/>
    <row r="46" spans="2:9" ht="20.25" customHeight="1"/>
    <row r="47" spans="2:9" ht="20.25" customHeight="1"/>
    <row r="48" spans="2:9" ht="20.25" customHeight="1"/>
    <row r="49" ht="20.25" customHeight="1"/>
    <row r="50" ht="20.25" customHeight="1"/>
    <row r="51" ht="20.25" customHeight="1"/>
    <row r="52" ht="20.25" customHeight="1"/>
  </sheetData>
  <sheetProtection algorithmName="SHA-512" hashValue="s3a73ST0T45GafnkJi7YTcg/xvvudiGToWotrMoP3KlsD8iMWkVYg6r9TMbzQ6u7hJCSpAvEZKumusIF+tOqZw==" saltValue="vGfaT19dO6sFoKNSEXFwhQ==" spinCount="100000" sheet="1" objects="1" scenarios="1"/>
  <mergeCells count="24">
    <mergeCell ref="K2:N2"/>
    <mergeCell ref="K13:N15"/>
    <mergeCell ref="K16:N22"/>
    <mergeCell ref="K23:N28"/>
    <mergeCell ref="B24:I24"/>
    <mergeCell ref="B25:B26"/>
    <mergeCell ref="C25:C26"/>
    <mergeCell ref="B19:I19"/>
    <mergeCell ref="K7:N7"/>
    <mergeCell ref="K8:N12"/>
    <mergeCell ref="B17:C17"/>
    <mergeCell ref="B2:I2"/>
    <mergeCell ref="B4:I4"/>
    <mergeCell ref="B6:I6"/>
    <mergeCell ref="B8:B9"/>
    <mergeCell ref="C8:C9"/>
    <mergeCell ref="B7:I7"/>
    <mergeCell ref="B5:D5"/>
    <mergeCell ref="H5:I5"/>
    <mergeCell ref="B34:C34"/>
    <mergeCell ref="B21:I21"/>
    <mergeCell ref="B22:D22"/>
    <mergeCell ref="H22:I22"/>
    <mergeCell ref="B23:I23"/>
  </mergeCells>
  <pageMargins left="0.7" right="0.7" top="0.75" bottom="0.75" header="0.3" footer="0.3"/>
  <pageSetup paperSize="9" scale="7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Q22"/>
  <sheetViews>
    <sheetView zoomScale="120" zoomScaleNormal="120" workbookViewId="0">
      <pane ySplit="2" topLeftCell="A3" activePane="bottomLeft" state="frozen"/>
      <selection pane="bottomLeft" activeCell="Y32" sqref="Y32"/>
    </sheetView>
  </sheetViews>
  <sheetFormatPr defaultColWidth="8.6328125" defaultRowHeight="19" customHeight="1"/>
  <cols>
    <col min="1" max="2" width="8.6328125" style="1"/>
    <col min="3" max="3" width="13.453125" style="1" customWidth="1"/>
    <col min="4" max="4" width="32.81640625" style="1" bestFit="1" customWidth="1"/>
    <col min="5" max="9" width="9.81640625" style="1" customWidth="1"/>
    <col min="10" max="10" width="10.81640625" style="1" customWidth="1"/>
    <col min="11" max="11" width="8.6328125" style="1" bestFit="1" customWidth="1"/>
    <col min="12" max="13" width="11.36328125" style="1" customWidth="1"/>
    <col min="14" max="14" width="5.36328125" style="1" bestFit="1" customWidth="1"/>
    <col min="15" max="15" width="10.453125" style="1" customWidth="1"/>
    <col min="16" max="16" width="11.36328125" style="1" bestFit="1" customWidth="1"/>
    <col min="17" max="21" width="9.36328125" style="1" bestFit="1" customWidth="1"/>
    <col min="22" max="16384" width="8.6328125" style="1"/>
  </cols>
  <sheetData>
    <row r="1" spans="3:17" ht="19" customHeight="1" thickBot="1"/>
    <row r="2" spans="3:17" ht="57" customHeight="1">
      <c r="C2" s="616">
        <f>'Project Milestones'!B2</f>
        <v>0</v>
      </c>
      <c r="D2" s="617"/>
      <c r="E2" s="617"/>
      <c r="F2" s="617"/>
      <c r="G2" s="617"/>
      <c r="H2" s="617"/>
      <c r="I2" s="617"/>
      <c r="J2" s="700"/>
      <c r="L2" s="304"/>
      <c r="M2" s="305"/>
      <c r="N2" s="305"/>
      <c r="O2" s="306"/>
    </row>
    <row r="3" spans="3:17" ht="33" customHeight="1" thickBot="1">
      <c r="C3" s="137"/>
      <c r="D3" s="137"/>
      <c r="E3" s="137"/>
      <c r="F3" s="137"/>
      <c r="G3" s="137"/>
      <c r="H3" s="137"/>
      <c r="I3" s="137"/>
      <c r="J3" s="137"/>
      <c r="L3" s="307"/>
      <c r="M3" s="295"/>
      <c r="N3" s="295"/>
      <c r="O3" s="308"/>
    </row>
    <row r="4" spans="3:17" s="138" customFormat="1" ht="24" customHeight="1">
      <c r="C4" s="672"/>
      <c r="D4" s="673"/>
      <c r="E4" s="673"/>
      <c r="F4" s="673"/>
      <c r="G4" s="673"/>
      <c r="H4" s="673"/>
      <c r="I4" s="673"/>
      <c r="J4" s="674"/>
      <c r="L4" s="309"/>
      <c r="M4" s="296"/>
      <c r="N4" s="296"/>
      <c r="O4" s="310"/>
    </row>
    <row r="5" spans="3:17" s="138" customFormat="1" ht="30" customHeight="1">
      <c r="C5" s="709" t="str">
        <f>'Information and Instructions'!B23&amp;" :"</f>
        <v>Research Organisation  :</v>
      </c>
      <c r="D5" s="611"/>
      <c r="E5" s="611"/>
      <c r="F5" s="611"/>
      <c r="G5" s="611"/>
      <c r="H5" s="611"/>
      <c r="I5" s="611">
        <f>'Information and Instructions'!C23</f>
        <v>0</v>
      </c>
      <c r="J5" s="713"/>
      <c r="L5" s="311"/>
      <c r="M5" s="297"/>
      <c r="N5" s="297"/>
      <c r="O5" s="312"/>
    </row>
    <row r="6" spans="3:17" ht="19" customHeight="1" thickBot="1">
      <c r="C6" s="710"/>
      <c r="D6" s="711"/>
      <c r="E6" s="711"/>
      <c r="F6" s="711"/>
      <c r="G6" s="711"/>
      <c r="H6" s="711"/>
      <c r="I6" s="711"/>
      <c r="J6" s="712"/>
      <c r="L6" s="311"/>
      <c r="M6" s="297"/>
      <c r="N6" s="297"/>
      <c r="O6" s="312"/>
    </row>
    <row r="7" spans="3:17" ht="20.25" customHeight="1">
      <c r="C7" s="705" t="s">
        <v>191</v>
      </c>
      <c r="D7" s="706"/>
      <c r="E7" s="421" t="e">
        <f>'Project Milestones'!$B$8</f>
        <v>#NUM!</v>
      </c>
      <c r="F7" s="393" t="str">
        <f>'Project Milestones'!$B$11</f>
        <v/>
      </c>
      <c r="G7" s="393" t="str">
        <f>'Project Milestones'!$B$14</f>
        <v/>
      </c>
      <c r="H7" s="393" t="str">
        <f>'Project Milestones'!$B$17</f>
        <v/>
      </c>
      <c r="I7" s="423" t="str">
        <f>'Project Milestones'!$B$20</f>
        <v/>
      </c>
      <c r="J7" s="418" t="s">
        <v>54</v>
      </c>
      <c r="L7" s="315"/>
      <c r="M7" s="299"/>
      <c r="N7" s="299"/>
      <c r="O7" s="316"/>
      <c r="P7" s="7"/>
      <c r="Q7" s="7"/>
    </row>
    <row r="8" spans="3:17" ht="20.25" customHeight="1" thickBot="1">
      <c r="C8" s="707"/>
      <c r="D8" s="708"/>
      <c r="E8" s="420" t="str">
        <f>'Project Milestones'!$B$9</f>
        <v>Q3</v>
      </c>
      <c r="F8" s="394" t="str">
        <f>'Project Milestones'!$B$12</f>
        <v/>
      </c>
      <c r="G8" s="394" t="str">
        <f>'Project Milestones'!$B$15</f>
        <v/>
      </c>
      <c r="H8" s="394" t="str">
        <f>'Project Milestones'!$B$18</f>
        <v/>
      </c>
      <c r="I8" s="372" t="str">
        <f>'Project Milestones'!$B$21</f>
        <v/>
      </c>
      <c r="J8" s="419" t="s">
        <v>81</v>
      </c>
      <c r="L8" s="317"/>
      <c r="M8" s="300"/>
      <c r="N8" s="300"/>
      <c r="O8" s="318"/>
      <c r="P8" s="7"/>
      <c r="Q8" s="7"/>
    </row>
    <row r="9" spans="3:17" ht="20.25" hidden="1" customHeight="1">
      <c r="C9" s="701" t="s">
        <v>177</v>
      </c>
      <c r="D9" s="702"/>
      <c r="E9" s="358">
        <f>SUM(PhD!E15,PhD!AF46)</f>
        <v>0</v>
      </c>
      <c r="F9" s="401">
        <f>SUM(PhD!F15,PhD!AG46)</f>
        <v>0</v>
      </c>
      <c r="G9" s="401">
        <f>SUM(PhD!G15,PhD!AH46)</f>
        <v>0</v>
      </c>
      <c r="H9" s="401">
        <f>SUM(PhD!H15,PhD!AI46)</f>
        <v>0</v>
      </c>
      <c r="I9" s="399">
        <f>SUM(PhD!I15,PhD!AJ46)</f>
        <v>0</v>
      </c>
      <c r="J9" s="205">
        <f t="shared" ref="J9:J21" si="0">SUM(E9:I9)</f>
        <v>0</v>
      </c>
      <c r="K9" s="718" t="s">
        <v>82</v>
      </c>
      <c r="L9" s="317"/>
      <c r="M9" s="300"/>
      <c r="N9" s="300"/>
      <c r="O9" s="318"/>
      <c r="P9" s="7"/>
      <c r="Q9" s="7"/>
    </row>
    <row r="10" spans="3:17" ht="20.25" customHeight="1">
      <c r="C10" s="703"/>
      <c r="D10" s="704"/>
      <c r="E10" s="200"/>
      <c r="F10" s="402"/>
      <c r="G10" s="402"/>
      <c r="H10" s="402"/>
      <c r="I10" s="400"/>
      <c r="J10" s="203">
        <f t="shared" si="0"/>
        <v>0</v>
      </c>
      <c r="K10" s="718"/>
      <c r="L10" s="317"/>
      <c r="M10" s="300"/>
      <c r="N10" s="300"/>
      <c r="O10" s="318"/>
      <c r="P10" s="7"/>
      <c r="Q10" s="7"/>
    </row>
    <row r="11" spans="3:17" ht="20.25" customHeight="1">
      <c r="C11" s="703"/>
      <c r="D11" s="704"/>
      <c r="E11" s="200"/>
      <c r="F11" s="402"/>
      <c r="G11" s="402"/>
      <c r="H11" s="402"/>
      <c r="I11" s="400"/>
      <c r="J11" s="203">
        <f t="shared" si="0"/>
        <v>0</v>
      </c>
      <c r="K11" s="718"/>
      <c r="L11" s="307"/>
      <c r="M11" s="301"/>
      <c r="N11" s="301"/>
      <c r="O11" s="319"/>
      <c r="P11" s="7"/>
      <c r="Q11" s="7"/>
    </row>
    <row r="12" spans="3:17" ht="20.25" customHeight="1">
      <c r="C12" s="703"/>
      <c r="D12" s="704"/>
      <c r="E12" s="200"/>
      <c r="F12" s="402"/>
      <c r="G12" s="402"/>
      <c r="H12" s="402"/>
      <c r="I12" s="400"/>
      <c r="J12" s="203">
        <f t="shared" si="0"/>
        <v>0</v>
      </c>
      <c r="K12" s="718"/>
      <c r="L12" s="320"/>
      <c r="M12" s="321"/>
      <c r="N12" s="321"/>
      <c r="O12" s="322"/>
      <c r="P12" s="7"/>
      <c r="Q12" s="7"/>
    </row>
    <row r="13" spans="3:17" ht="20.25" customHeight="1">
      <c r="C13" s="703"/>
      <c r="D13" s="704"/>
      <c r="E13" s="200"/>
      <c r="F13" s="402"/>
      <c r="G13" s="402"/>
      <c r="H13" s="402"/>
      <c r="I13" s="400"/>
      <c r="J13" s="203">
        <f t="shared" si="0"/>
        <v>0</v>
      </c>
      <c r="K13" s="718"/>
      <c r="L13" s="302"/>
      <c r="M13" s="303"/>
      <c r="N13" s="303"/>
      <c r="O13" s="303"/>
      <c r="P13" s="7"/>
      <c r="Q13" s="7"/>
    </row>
    <row r="14" spans="3:17" ht="20.25" customHeight="1">
      <c r="C14" s="703"/>
      <c r="D14" s="704"/>
      <c r="E14" s="200"/>
      <c r="F14" s="402"/>
      <c r="G14" s="402"/>
      <c r="H14" s="402"/>
      <c r="I14" s="400"/>
      <c r="J14" s="203">
        <f t="shared" si="0"/>
        <v>0</v>
      </c>
      <c r="K14" s="718"/>
      <c r="L14" s="301"/>
      <c r="M14" s="301"/>
      <c r="N14" s="301"/>
      <c r="O14" s="301"/>
      <c r="P14" s="7"/>
      <c r="Q14" s="7"/>
    </row>
    <row r="15" spans="3:17" ht="20.25" customHeight="1">
      <c r="C15" s="703"/>
      <c r="D15" s="704"/>
      <c r="E15" s="200"/>
      <c r="F15" s="402"/>
      <c r="G15" s="402"/>
      <c r="H15" s="402"/>
      <c r="I15" s="400"/>
      <c r="J15" s="203">
        <f t="shared" si="0"/>
        <v>0</v>
      </c>
      <c r="K15" s="718"/>
      <c r="L15" s="7"/>
      <c r="M15" s="7"/>
      <c r="N15" s="7"/>
      <c r="O15" s="7"/>
      <c r="P15" s="7"/>
      <c r="Q15" s="7"/>
    </row>
    <row r="16" spans="3:17" ht="20.25" customHeight="1">
      <c r="C16" s="329"/>
      <c r="D16" s="204"/>
      <c r="E16" s="200"/>
      <c r="F16" s="402"/>
      <c r="G16" s="402"/>
      <c r="H16" s="402"/>
      <c r="I16" s="400"/>
      <c r="J16" s="203">
        <f t="shared" si="0"/>
        <v>0</v>
      </c>
      <c r="K16" s="718"/>
      <c r="L16" s="7"/>
      <c r="M16" s="7"/>
      <c r="N16" s="7"/>
      <c r="O16" s="7"/>
      <c r="P16" s="7"/>
      <c r="Q16" s="7"/>
    </row>
    <row r="17" spans="3:17" ht="20.25" customHeight="1">
      <c r="C17" s="329"/>
      <c r="D17" s="204"/>
      <c r="E17" s="200"/>
      <c r="F17" s="402"/>
      <c r="G17" s="402"/>
      <c r="H17" s="402"/>
      <c r="I17" s="400"/>
      <c r="J17" s="203">
        <f t="shared" si="0"/>
        <v>0</v>
      </c>
      <c r="K17" s="718"/>
      <c r="L17" s="7"/>
      <c r="M17" s="7"/>
      <c r="N17" s="7"/>
      <c r="O17" s="7"/>
      <c r="P17" s="7"/>
      <c r="Q17" s="7"/>
    </row>
    <row r="18" spans="3:17" ht="20.25" customHeight="1">
      <c r="C18" s="329"/>
      <c r="D18" s="204"/>
      <c r="E18" s="200"/>
      <c r="F18" s="402"/>
      <c r="G18" s="402"/>
      <c r="H18" s="402"/>
      <c r="I18" s="400"/>
      <c r="J18" s="203">
        <f t="shared" si="0"/>
        <v>0</v>
      </c>
      <c r="K18" s="718"/>
      <c r="L18" s="7"/>
      <c r="M18" s="7"/>
      <c r="N18" s="7"/>
      <c r="O18" s="7"/>
      <c r="P18" s="7"/>
      <c r="Q18" s="7"/>
    </row>
    <row r="19" spans="3:17" ht="20.25" customHeight="1">
      <c r="C19" s="703"/>
      <c r="D19" s="704"/>
      <c r="E19" s="200"/>
      <c r="F19" s="402"/>
      <c r="G19" s="402"/>
      <c r="H19" s="402"/>
      <c r="I19" s="400"/>
      <c r="J19" s="203">
        <f t="shared" si="0"/>
        <v>0</v>
      </c>
      <c r="K19" s="718"/>
    </row>
    <row r="20" spans="3:17" ht="20.25" customHeight="1" thickBot="1">
      <c r="C20" s="716"/>
      <c r="D20" s="717"/>
      <c r="E20" s="283"/>
      <c r="F20" s="403"/>
      <c r="G20" s="403"/>
      <c r="H20" s="403"/>
      <c r="I20" s="400"/>
      <c r="J20" s="208">
        <f t="shared" si="0"/>
        <v>0</v>
      </c>
      <c r="K20" s="718"/>
    </row>
    <row r="21" spans="3:17" ht="20.25" customHeight="1" thickBot="1">
      <c r="C21" s="714" t="s">
        <v>132</v>
      </c>
      <c r="D21" s="715"/>
      <c r="E21" s="209">
        <f t="shared" ref="E21" si="1">SUM(E9:E20)</f>
        <v>0</v>
      </c>
      <c r="F21" s="211">
        <f>SUM(F9:F20)</f>
        <v>0</v>
      </c>
      <c r="G21" s="212">
        <f t="shared" ref="G21:H21" si="2">SUM(G9:G20)</f>
        <v>0</v>
      </c>
      <c r="H21" s="212">
        <f t="shared" si="2"/>
        <v>0</v>
      </c>
      <c r="I21" s="211">
        <f t="shared" ref="I21" si="3">SUM(I9:I20)</f>
        <v>0</v>
      </c>
      <c r="J21" s="214">
        <f t="shared" si="0"/>
        <v>0</v>
      </c>
    </row>
    <row r="22" spans="3:17" ht="19" customHeight="1">
      <c r="C22" s="43"/>
      <c r="D22" s="43"/>
      <c r="E22" s="136"/>
      <c r="F22" s="136"/>
      <c r="G22" s="136"/>
      <c r="H22" s="136"/>
      <c r="I22" s="136"/>
      <c r="J22" s="29"/>
    </row>
  </sheetData>
  <sheetProtection algorithmName="SHA-512" hashValue="mdWAQlxgwbvVHq5PG+DvLp4jXSC1n5x464C9FITCs2cCdI1K42JNoN2cwXN495S3+ONg2pHoIr2ECYGtkXveeQ==" saltValue="HiOX725d231FbEwprqyaGQ==" spinCount="100000" sheet="1" objects="1" scenarios="1"/>
  <mergeCells count="17">
    <mergeCell ref="C15:D15"/>
    <mergeCell ref="C21:D21"/>
    <mergeCell ref="C20:D20"/>
    <mergeCell ref="K9:K20"/>
    <mergeCell ref="C11:D11"/>
    <mergeCell ref="C19:D19"/>
    <mergeCell ref="C12:D12"/>
    <mergeCell ref="C13:D13"/>
    <mergeCell ref="C2:J2"/>
    <mergeCell ref="C9:D9"/>
    <mergeCell ref="C10:D10"/>
    <mergeCell ref="C7:D8"/>
    <mergeCell ref="C14:D14"/>
    <mergeCell ref="C4:J4"/>
    <mergeCell ref="C5:H5"/>
    <mergeCell ref="C6:J6"/>
    <mergeCell ref="I5:J5"/>
  </mergeCells>
  <phoneticPr fontId="4" type="noConversion"/>
  <conditionalFormatting sqref="E21 G21:I21 E22:I22">
    <cfRule type="expression" dxfId="3" priority="88">
      <formula>$E$21&lt;&gt;#REF!</formula>
    </cfRule>
  </conditionalFormatting>
  <conditionalFormatting sqref="F21">
    <cfRule type="expression" dxfId="2" priority="90">
      <formula>#REF!&lt;&gt;#REF!</formula>
    </cfRule>
  </conditionalFormatting>
  <pageMargins left="0.7" right="0.7" top="0.75" bottom="0.75" header="0.3" footer="0.3"/>
  <pageSetup paperSize="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5D1A81DC-605D-C24B-8CCD-8525A0C5B2C9}">
            <xm:f>Summary!#REF!&gt;33.49%</xm:f>
            <x14:dxf>
              <fill>
                <patternFill>
                  <bgColor rgb="FFFF0000"/>
                </patternFill>
              </fill>
            </x14:dxf>
          </x14:cfRule>
          <xm:sqref>K9:K20 J21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3A5F-4E23-459C-A73B-BC912CF1000D}">
  <dimension ref="C1:BD62"/>
  <sheetViews>
    <sheetView zoomScale="50" zoomScaleNormal="50" workbookViewId="0">
      <selection activeCell="H72" sqref="H72"/>
    </sheetView>
  </sheetViews>
  <sheetFormatPr defaultColWidth="8.6328125" defaultRowHeight="14"/>
  <cols>
    <col min="1" max="2" width="8.6328125" style="1"/>
    <col min="3" max="3" width="16.6328125" style="1" customWidth="1"/>
    <col min="4" max="4" width="23.6328125" style="1" hidden="1" customWidth="1"/>
    <col min="5" max="5" width="15.81640625" style="1" customWidth="1"/>
    <col min="6" max="28" width="9.81640625" style="1" customWidth="1"/>
    <col min="29" max="29" width="10.81640625" style="1" customWidth="1"/>
    <col min="30" max="30" width="8.6328125" style="1" bestFit="1" customWidth="1"/>
    <col min="31" max="31" width="11.36328125" style="1" customWidth="1"/>
    <col min="32" max="40" width="8.6328125" style="1" customWidth="1"/>
    <col min="41" max="55" width="8.6328125" style="1"/>
    <col min="56" max="56" width="12.36328125" style="1" bestFit="1" customWidth="1"/>
    <col min="57" max="16384" width="8.6328125" style="1"/>
  </cols>
  <sheetData>
    <row r="1" spans="3:36" ht="19" customHeight="1" thickBot="1"/>
    <row r="2" spans="3:36" ht="57" customHeight="1">
      <c r="C2" s="616">
        <f>'Project Milestones'!B2</f>
        <v>0</v>
      </c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700"/>
      <c r="AE2" s="304"/>
      <c r="AF2" s="305"/>
      <c r="AG2" s="305"/>
      <c r="AH2" s="306"/>
    </row>
    <row r="3" spans="3:36" ht="33" customHeight="1" thickBot="1"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E3" s="351"/>
      <c r="AF3" s="352"/>
      <c r="AG3" s="352"/>
      <c r="AH3" s="353"/>
    </row>
    <row r="4" spans="3:36" s="138" customFormat="1" ht="24" customHeight="1" thickBot="1">
      <c r="C4" s="672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4"/>
      <c r="AE4" s="774" t="s">
        <v>181</v>
      </c>
      <c r="AF4" s="775"/>
      <c r="AG4" s="775"/>
      <c r="AH4" s="775"/>
      <c r="AI4" s="775"/>
      <c r="AJ4" s="776"/>
    </row>
    <row r="5" spans="3:36" s="138" customFormat="1" ht="30" customHeight="1">
      <c r="C5" s="666" t="str">
        <f>'Information and Instructions'!B23</f>
        <v xml:space="preserve">Research Organisation </v>
      </c>
      <c r="D5" s="667"/>
      <c r="E5" s="667"/>
      <c r="F5" s="667"/>
      <c r="G5" s="667"/>
      <c r="H5" s="667"/>
      <c r="I5" s="194" t="s">
        <v>56</v>
      </c>
      <c r="J5" s="668">
        <f>'Information and Instructions'!C23</f>
        <v>0</v>
      </c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8"/>
      <c r="Z5" s="668"/>
      <c r="AA5" s="668"/>
      <c r="AB5" s="668"/>
      <c r="AC5" s="669"/>
      <c r="AE5" s="719" t="s">
        <v>182</v>
      </c>
      <c r="AF5" s="720"/>
      <c r="AG5" s="720"/>
      <c r="AH5" s="720"/>
      <c r="AI5" s="720"/>
      <c r="AJ5" s="720"/>
    </row>
    <row r="6" spans="3:36" ht="14.25" customHeight="1">
      <c r="C6" s="710"/>
      <c r="D6" s="711"/>
      <c r="E6" s="711"/>
      <c r="F6" s="711"/>
      <c r="G6" s="711"/>
      <c r="H6" s="711"/>
      <c r="I6" s="711"/>
      <c r="J6" s="711"/>
      <c r="K6" s="711"/>
      <c r="L6" s="711"/>
      <c r="M6" s="711"/>
      <c r="N6" s="711"/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2"/>
      <c r="AE6" s="721"/>
      <c r="AF6" s="721"/>
      <c r="AG6" s="721"/>
      <c r="AH6" s="721"/>
      <c r="AI6" s="721"/>
      <c r="AJ6" s="721"/>
    </row>
    <row r="7" spans="3:36" ht="25" customHeight="1">
      <c r="C7" s="731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2"/>
      <c r="X7" s="732"/>
      <c r="Y7" s="732"/>
      <c r="Z7" s="732"/>
      <c r="AA7" s="732"/>
      <c r="AB7" s="732"/>
      <c r="AC7" s="733"/>
      <c r="AE7" s="721"/>
      <c r="AF7" s="721"/>
      <c r="AG7" s="721"/>
      <c r="AH7" s="721"/>
      <c r="AI7" s="721"/>
      <c r="AJ7" s="721"/>
    </row>
    <row r="8" spans="3:36" ht="20.25" customHeight="1" thickBot="1">
      <c r="C8" s="722"/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3"/>
      <c r="P8" s="723"/>
      <c r="Q8" s="723"/>
      <c r="R8" s="723"/>
      <c r="S8" s="723"/>
      <c r="T8" s="723"/>
      <c r="U8" s="723"/>
      <c r="V8" s="723"/>
      <c r="W8" s="723"/>
      <c r="X8" s="723"/>
      <c r="Y8" s="723"/>
      <c r="Z8" s="723"/>
      <c r="AA8" s="723"/>
      <c r="AB8" s="723"/>
      <c r="AC8" s="724"/>
      <c r="AE8" s="721"/>
      <c r="AF8" s="721"/>
      <c r="AG8" s="721"/>
      <c r="AH8" s="721"/>
      <c r="AI8" s="721"/>
      <c r="AJ8" s="721"/>
    </row>
    <row r="9" spans="3:36" ht="20.25" customHeight="1">
      <c r="C9" s="734" t="s">
        <v>179</v>
      </c>
      <c r="D9" s="736" t="s">
        <v>176</v>
      </c>
      <c r="E9" s="725" t="e">
        <f>#REF!</f>
        <v>#REF!</v>
      </c>
      <c r="F9" s="726"/>
      <c r="G9" s="726"/>
      <c r="H9" s="727"/>
      <c r="I9" s="728" t="e">
        <f>#REF!</f>
        <v>#REF!</v>
      </c>
      <c r="J9" s="729"/>
      <c r="K9" s="729"/>
      <c r="L9" s="730"/>
      <c r="M9" s="728" t="e">
        <f>#REF!</f>
        <v>#REF!</v>
      </c>
      <c r="N9" s="729"/>
      <c r="O9" s="729"/>
      <c r="P9" s="730"/>
      <c r="Q9" s="728" t="e">
        <f>#REF!</f>
        <v>#REF!</v>
      </c>
      <c r="R9" s="729"/>
      <c r="S9" s="729"/>
      <c r="T9" s="730"/>
      <c r="U9" s="728" t="e">
        <f>#REF!</f>
        <v>#REF!</v>
      </c>
      <c r="V9" s="729"/>
      <c r="W9" s="729"/>
      <c r="X9" s="730"/>
      <c r="Y9" s="728" t="e">
        <f>#REF!</f>
        <v>#REF!</v>
      </c>
      <c r="Z9" s="729"/>
      <c r="AA9" s="729"/>
      <c r="AB9" s="730"/>
      <c r="AC9" s="201" t="s">
        <v>54</v>
      </c>
      <c r="AE9" s="721"/>
      <c r="AF9" s="721"/>
      <c r="AG9" s="721"/>
      <c r="AH9" s="721"/>
      <c r="AI9" s="721"/>
      <c r="AJ9" s="721"/>
    </row>
    <row r="10" spans="3:36" ht="29.25" customHeight="1" thickBot="1">
      <c r="C10" s="735"/>
      <c r="D10" s="737"/>
      <c r="E10" s="354" t="s">
        <v>85</v>
      </c>
      <c r="F10" s="355" t="s">
        <v>86</v>
      </c>
      <c r="G10" s="356" t="s">
        <v>87</v>
      </c>
      <c r="H10" s="357" t="s">
        <v>88</v>
      </c>
      <c r="I10" s="354" t="s">
        <v>85</v>
      </c>
      <c r="J10" s="355" t="s">
        <v>86</v>
      </c>
      <c r="K10" s="356" t="s">
        <v>87</v>
      </c>
      <c r="L10" s="357" t="s">
        <v>88</v>
      </c>
      <c r="M10" s="354" t="s">
        <v>85</v>
      </c>
      <c r="N10" s="355" t="s">
        <v>86</v>
      </c>
      <c r="O10" s="356" t="s">
        <v>87</v>
      </c>
      <c r="P10" s="357" t="s">
        <v>88</v>
      </c>
      <c r="Q10" s="354" t="s">
        <v>85</v>
      </c>
      <c r="R10" s="355" t="s">
        <v>86</v>
      </c>
      <c r="S10" s="356" t="s">
        <v>87</v>
      </c>
      <c r="T10" s="357" t="s">
        <v>88</v>
      </c>
      <c r="U10" s="354" t="s">
        <v>85</v>
      </c>
      <c r="V10" s="355" t="s">
        <v>86</v>
      </c>
      <c r="W10" s="356" t="s">
        <v>87</v>
      </c>
      <c r="X10" s="357" t="s">
        <v>88</v>
      </c>
      <c r="Y10" s="354" t="s">
        <v>85</v>
      </c>
      <c r="Z10" s="355" t="s">
        <v>86</v>
      </c>
      <c r="AA10" s="356" t="s">
        <v>87</v>
      </c>
      <c r="AB10" s="357" t="s">
        <v>88</v>
      </c>
      <c r="AC10" s="202" t="s">
        <v>81</v>
      </c>
      <c r="AE10" s="721"/>
      <c r="AF10" s="721"/>
      <c r="AG10" s="721"/>
      <c r="AH10" s="721"/>
      <c r="AI10" s="721"/>
      <c r="AJ10" s="721"/>
    </row>
    <row r="11" spans="3:36" ht="20.25" customHeight="1" thickBot="1">
      <c r="C11" s="363" t="s">
        <v>178</v>
      </c>
      <c r="D11" s="291">
        <f>VLOOKUP($C$11,Sheet1!$A$1:$B$8,2,FALSE)</f>
        <v>0</v>
      </c>
      <c r="E11" s="364">
        <f>$D11*F42/4</f>
        <v>0</v>
      </c>
      <c r="F11" s="359">
        <f t="shared" ref="F11:AB11" si="0">$D11*G42/4</f>
        <v>0</v>
      </c>
      <c r="G11" s="359">
        <f t="shared" si="0"/>
        <v>0</v>
      </c>
      <c r="H11" s="359">
        <f t="shared" si="0"/>
        <v>0</v>
      </c>
      <c r="I11" s="359">
        <f t="shared" si="0"/>
        <v>0</v>
      </c>
      <c r="J11" s="359">
        <f t="shared" si="0"/>
        <v>0</v>
      </c>
      <c r="K11" s="359">
        <f t="shared" si="0"/>
        <v>0</v>
      </c>
      <c r="L11" s="359">
        <f t="shared" si="0"/>
        <v>0</v>
      </c>
      <c r="M11" s="359">
        <f t="shared" si="0"/>
        <v>0</v>
      </c>
      <c r="N11" s="359">
        <f t="shared" si="0"/>
        <v>0</v>
      </c>
      <c r="O11" s="359">
        <f t="shared" si="0"/>
        <v>0</v>
      </c>
      <c r="P11" s="359">
        <f t="shared" si="0"/>
        <v>0</v>
      </c>
      <c r="Q11" s="359">
        <f t="shared" si="0"/>
        <v>0</v>
      </c>
      <c r="R11" s="359">
        <f t="shared" si="0"/>
        <v>0</v>
      </c>
      <c r="S11" s="359">
        <f t="shared" si="0"/>
        <v>0</v>
      </c>
      <c r="T11" s="359">
        <f t="shared" si="0"/>
        <v>0</v>
      </c>
      <c r="U11" s="359">
        <f t="shared" si="0"/>
        <v>0</v>
      </c>
      <c r="V11" s="359">
        <f t="shared" si="0"/>
        <v>0</v>
      </c>
      <c r="W11" s="359">
        <f t="shared" si="0"/>
        <v>0</v>
      </c>
      <c r="X11" s="359">
        <f t="shared" si="0"/>
        <v>0</v>
      </c>
      <c r="Y11" s="359">
        <f t="shared" si="0"/>
        <v>0</v>
      </c>
      <c r="Z11" s="359">
        <f t="shared" si="0"/>
        <v>0</v>
      </c>
      <c r="AA11" s="359">
        <f t="shared" si="0"/>
        <v>0</v>
      </c>
      <c r="AB11" s="359">
        <f t="shared" si="0"/>
        <v>0</v>
      </c>
      <c r="AC11" s="205">
        <f>SUM(E11:AB11)</f>
        <v>0</v>
      </c>
      <c r="AD11" s="718" t="s">
        <v>82</v>
      </c>
      <c r="AE11" s="721"/>
      <c r="AF11" s="721"/>
      <c r="AG11" s="721"/>
      <c r="AH11" s="721"/>
      <c r="AI11" s="721"/>
      <c r="AJ11" s="721"/>
    </row>
    <row r="12" spans="3:36" ht="20.25" customHeight="1" thickBot="1">
      <c r="C12" s="363" t="s">
        <v>178</v>
      </c>
      <c r="D12" s="291">
        <f>VLOOKUP($C$12,Sheet1!$A$1:$B$8,2,FALSE)</f>
        <v>0</v>
      </c>
      <c r="E12" s="364">
        <f t="shared" ref="E12:AB12" si="1">$D12*F43/4</f>
        <v>0</v>
      </c>
      <c r="F12" s="359">
        <f t="shared" si="1"/>
        <v>0</v>
      </c>
      <c r="G12" s="359">
        <f t="shared" si="1"/>
        <v>0</v>
      </c>
      <c r="H12" s="359">
        <f t="shared" si="1"/>
        <v>0</v>
      </c>
      <c r="I12" s="359">
        <f t="shared" si="1"/>
        <v>0</v>
      </c>
      <c r="J12" s="359">
        <f t="shared" si="1"/>
        <v>0</v>
      </c>
      <c r="K12" s="359">
        <f t="shared" si="1"/>
        <v>0</v>
      </c>
      <c r="L12" s="359">
        <f t="shared" si="1"/>
        <v>0</v>
      </c>
      <c r="M12" s="359">
        <f t="shared" si="1"/>
        <v>0</v>
      </c>
      <c r="N12" s="359">
        <f t="shared" si="1"/>
        <v>0</v>
      </c>
      <c r="O12" s="359">
        <f t="shared" si="1"/>
        <v>0</v>
      </c>
      <c r="P12" s="359">
        <f t="shared" si="1"/>
        <v>0</v>
      </c>
      <c r="Q12" s="359">
        <f t="shared" si="1"/>
        <v>0</v>
      </c>
      <c r="R12" s="359">
        <f t="shared" si="1"/>
        <v>0</v>
      </c>
      <c r="S12" s="359">
        <f t="shared" si="1"/>
        <v>0</v>
      </c>
      <c r="T12" s="359">
        <f t="shared" si="1"/>
        <v>0</v>
      </c>
      <c r="U12" s="359">
        <f t="shared" si="1"/>
        <v>0</v>
      </c>
      <c r="V12" s="359">
        <f t="shared" si="1"/>
        <v>0</v>
      </c>
      <c r="W12" s="359">
        <f t="shared" si="1"/>
        <v>0</v>
      </c>
      <c r="X12" s="359">
        <f t="shared" si="1"/>
        <v>0</v>
      </c>
      <c r="Y12" s="359">
        <f t="shared" si="1"/>
        <v>0</v>
      </c>
      <c r="Z12" s="359">
        <f t="shared" si="1"/>
        <v>0</v>
      </c>
      <c r="AA12" s="359">
        <f t="shared" si="1"/>
        <v>0</v>
      </c>
      <c r="AB12" s="359">
        <f t="shared" si="1"/>
        <v>0</v>
      </c>
      <c r="AC12" s="206">
        <f>SUM(E12:AB12)</f>
        <v>0</v>
      </c>
      <c r="AD12" s="718"/>
      <c r="AE12" s="721"/>
      <c r="AF12" s="721"/>
      <c r="AG12" s="721"/>
      <c r="AH12" s="721"/>
      <c r="AI12" s="721"/>
      <c r="AJ12" s="721"/>
    </row>
    <row r="13" spans="3:36" ht="20.25" customHeight="1" thickBot="1">
      <c r="C13" s="363" t="s">
        <v>178</v>
      </c>
      <c r="D13" s="291">
        <f>VLOOKUP($C$13,Sheet1!$A$1:$B$8,2,FALSE)</f>
        <v>0</v>
      </c>
      <c r="E13" s="364">
        <f t="shared" ref="E13:AB13" si="2">$D13*F44/4</f>
        <v>0</v>
      </c>
      <c r="F13" s="359">
        <f t="shared" si="2"/>
        <v>0</v>
      </c>
      <c r="G13" s="359">
        <f t="shared" si="2"/>
        <v>0</v>
      </c>
      <c r="H13" s="359">
        <f t="shared" si="2"/>
        <v>0</v>
      </c>
      <c r="I13" s="359">
        <f t="shared" si="2"/>
        <v>0</v>
      </c>
      <c r="J13" s="359">
        <f t="shared" si="2"/>
        <v>0</v>
      </c>
      <c r="K13" s="359">
        <f t="shared" si="2"/>
        <v>0</v>
      </c>
      <c r="L13" s="359">
        <f t="shared" si="2"/>
        <v>0</v>
      </c>
      <c r="M13" s="359">
        <f t="shared" si="2"/>
        <v>0</v>
      </c>
      <c r="N13" s="359">
        <f t="shared" si="2"/>
        <v>0</v>
      </c>
      <c r="O13" s="359">
        <f t="shared" si="2"/>
        <v>0</v>
      </c>
      <c r="P13" s="359">
        <f t="shared" si="2"/>
        <v>0</v>
      </c>
      <c r="Q13" s="359">
        <f t="shared" si="2"/>
        <v>0</v>
      </c>
      <c r="R13" s="359">
        <f t="shared" si="2"/>
        <v>0</v>
      </c>
      <c r="S13" s="359">
        <f t="shared" si="2"/>
        <v>0</v>
      </c>
      <c r="T13" s="359">
        <f t="shared" si="2"/>
        <v>0</v>
      </c>
      <c r="U13" s="359">
        <f t="shared" si="2"/>
        <v>0</v>
      </c>
      <c r="V13" s="359">
        <f t="shared" si="2"/>
        <v>0</v>
      </c>
      <c r="W13" s="359">
        <f t="shared" si="2"/>
        <v>0</v>
      </c>
      <c r="X13" s="359">
        <f t="shared" si="2"/>
        <v>0</v>
      </c>
      <c r="Y13" s="359">
        <f t="shared" si="2"/>
        <v>0</v>
      </c>
      <c r="Z13" s="359">
        <f t="shared" si="2"/>
        <v>0</v>
      </c>
      <c r="AA13" s="359">
        <f t="shared" si="2"/>
        <v>0</v>
      </c>
      <c r="AB13" s="359">
        <f t="shared" si="2"/>
        <v>0</v>
      </c>
      <c r="AC13" s="206">
        <f t="shared" ref="AC13:AC14" si="3">SUM(E13:AB13)</f>
        <v>0</v>
      </c>
      <c r="AD13" s="718"/>
      <c r="AE13" s="721"/>
      <c r="AF13" s="721"/>
      <c r="AG13" s="721"/>
      <c r="AH13" s="721"/>
      <c r="AI13" s="721"/>
      <c r="AJ13" s="721"/>
    </row>
    <row r="14" spans="3:36" ht="20.25" customHeight="1" thickBot="1">
      <c r="C14" s="363" t="s">
        <v>178</v>
      </c>
      <c r="D14" s="291">
        <f>VLOOKUP($C$14,Sheet1!$A$1:$B$8,2,FALSE)</f>
        <v>0</v>
      </c>
      <c r="E14" s="364">
        <f t="shared" ref="E14:AA14" si="4">$D14*F45/4</f>
        <v>0</v>
      </c>
      <c r="F14" s="359">
        <f t="shared" si="4"/>
        <v>0</v>
      </c>
      <c r="G14" s="359">
        <f t="shared" si="4"/>
        <v>0</v>
      </c>
      <c r="H14" s="359">
        <f t="shared" si="4"/>
        <v>0</v>
      </c>
      <c r="I14" s="359">
        <f t="shared" si="4"/>
        <v>0</v>
      </c>
      <c r="J14" s="359">
        <f t="shared" si="4"/>
        <v>0</v>
      </c>
      <c r="K14" s="359">
        <f t="shared" si="4"/>
        <v>0</v>
      </c>
      <c r="L14" s="359">
        <f t="shared" si="4"/>
        <v>0</v>
      </c>
      <c r="M14" s="359">
        <f t="shared" si="4"/>
        <v>0</v>
      </c>
      <c r="N14" s="359">
        <f t="shared" si="4"/>
        <v>0</v>
      </c>
      <c r="O14" s="359">
        <f t="shared" si="4"/>
        <v>0</v>
      </c>
      <c r="P14" s="359">
        <f t="shared" si="4"/>
        <v>0</v>
      </c>
      <c r="Q14" s="359">
        <f t="shared" si="4"/>
        <v>0</v>
      </c>
      <c r="R14" s="359">
        <f t="shared" si="4"/>
        <v>0</v>
      </c>
      <c r="S14" s="359">
        <f t="shared" si="4"/>
        <v>0</v>
      </c>
      <c r="T14" s="359">
        <f t="shared" si="4"/>
        <v>0</v>
      </c>
      <c r="U14" s="359">
        <f t="shared" si="4"/>
        <v>0</v>
      </c>
      <c r="V14" s="359">
        <f t="shared" si="4"/>
        <v>0</v>
      </c>
      <c r="W14" s="359">
        <f t="shared" si="4"/>
        <v>0</v>
      </c>
      <c r="X14" s="359">
        <f t="shared" si="4"/>
        <v>0</v>
      </c>
      <c r="Y14" s="359">
        <f t="shared" si="4"/>
        <v>0</v>
      </c>
      <c r="Z14" s="359">
        <f t="shared" si="4"/>
        <v>0</v>
      </c>
      <c r="AA14" s="359">
        <f t="shared" si="4"/>
        <v>0</v>
      </c>
      <c r="AB14" s="359">
        <f>$D14*AC45/4</f>
        <v>0</v>
      </c>
      <c r="AC14" s="206">
        <f t="shared" si="3"/>
        <v>0</v>
      </c>
      <c r="AD14" s="718"/>
      <c r="AE14" s="721"/>
      <c r="AF14" s="721"/>
      <c r="AG14" s="721"/>
      <c r="AH14" s="721"/>
      <c r="AI14" s="721"/>
      <c r="AJ14" s="721"/>
    </row>
    <row r="15" spans="3:36" ht="20.25" customHeight="1" thickBot="1">
      <c r="C15" s="714" t="s">
        <v>132</v>
      </c>
      <c r="D15" s="715"/>
      <c r="E15" s="209">
        <f>SUM(E11:E14)</f>
        <v>0</v>
      </c>
      <c r="F15" s="211">
        <f t="shared" ref="F15:AB15" si="5">SUM(F11:F14)</f>
        <v>0</v>
      </c>
      <c r="G15" s="212">
        <f t="shared" si="5"/>
        <v>0</v>
      </c>
      <c r="H15" s="210">
        <f t="shared" si="5"/>
        <v>0</v>
      </c>
      <c r="I15" s="209">
        <f t="shared" si="5"/>
        <v>0</v>
      </c>
      <c r="J15" s="211">
        <f t="shared" si="5"/>
        <v>0</v>
      </c>
      <c r="K15" s="212">
        <f t="shared" si="5"/>
        <v>0</v>
      </c>
      <c r="L15" s="210">
        <f t="shared" si="5"/>
        <v>0</v>
      </c>
      <c r="M15" s="209">
        <f t="shared" si="5"/>
        <v>0</v>
      </c>
      <c r="N15" s="212">
        <f t="shared" si="5"/>
        <v>0</v>
      </c>
      <c r="O15" s="211">
        <f t="shared" si="5"/>
        <v>0</v>
      </c>
      <c r="P15" s="210">
        <f t="shared" si="5"/>
        <v>0</v>
      </c>
      <c r="Q15" s="209">
        <f t="shared" si="5"/>
        <v>0</v>
      </c>
      <c r="R15" s="212">
        <f t="shared" si="5"/>
        <v>0</v>
      </c>
      <c r="S15" s="212">
        <f t="shared" si="5"/>
        <v>0</v>
      </c>
      <c r="T15" s="213">
        <f t="shared" si="5"/>
        <v>0</v>
      </c>
      <c r="U15" s="209">
        <f t="shared" si="5"/>
        <v>0</v>
      </c>
      <c r="V15" s="211">
        <f t="shared" si="5"/>
        <v>0</v>
      </c>
      <c r="W15" s="212">
        <f t="shared" si="5"/>
        <v>0</v>
      </c>
      <c r="X15" s="210">
        <f t="shared" si="5"/>
        <v>0</v>
      </c>
      <c r="Y15" s="209">
        <f t="shared" si="5"/>
        <v>0</v>
      </c>
      <c r="Z15" s="212">
        <f t="shared" si="5"/>
        <v>0</v>
      </c>
      <c r="AA15" s="212">
        <f t="shared" si="5"/>
        <v>0</v>
      </c>
      <c r="AB15" s="210">
        <f t="shared" si="5"/>
        <v>0</v>
      </c>
      <c r="AC15" s="215">
        <f>SUM(E15:AB15)</f>
        <v>0</v>
      </c>
      <c r="AE15" s="721"/>
      <c r="AF15" s="721"/>
      <c r="AG15" s="721"/>
      <c r="AH15" s="721"/>
      <c r="AI15" s="721"/>
      <c r="AJ15" s="721"/>
    </row>
    <row r="16" spans="3:36" ht="20.25" customHeight="1" thickBot="1">
      <c r="C16" s="742" t="s">
        <v>133</v>
      </c>
      <c r="D16" s="743"/>
      <c r="E16" s="738">
        <f>SUM(E15:H15)</f>
        <v>0</v>
      </c>
      <c r="F16" s="739"/>
      <c r="G16" s="739"/>
      <c r="H16" s="740"/>
      <c r="I16" s="738">
        <f>SUM(I15:L15)</f>
        <v>0</v>
      </c>
      <c r="J16" s="741"/>
      <c r="K16" s="741"/>
      <c r="L16" s="740"/>
      <c r="M16" s="738">
        <f>SUM(M15:P15)</f>
        <v>0</v>
      </c>
      <c r="N16" s="741"/>
      <c r="O16" s="741"/>
      <c r="P16" s="740"/>
      <c r="Q16" s="738">
        <f>SUM(Q15:T15)</f>
        <v>0</v>
      </c>
      <c r="R16" s="741"/>
      <c r="S16" s="741"/>
      <c r="T16" s="740"/>
      <c r="U16" s="738">
        <f>SUM(U15:X15)</f>
        <v>0</v>
      </c>
      <c r="V16" s="739"/>
      <c r="W16" s="739"/>
      <c r="X16" s="740"/>
      <c r="Y16" s="738">
        <f>SUM(Y15:AB15)</f>
        <v>0</v>
      </c>
      <c r="Z16" s="741"/>
      <c r="AA16" s="741"/>
      <c r="AB16" s="740"/>
      <c r="AC16" s="207">
        <f>AC15</f>
        <v>0</v>
      </c>
      <c r="AE16" s="721"/>
      <c r="AF16" s="721"/>
      <c r="AG16" s="721"/>
      <c r="AH16" s="721"/>
      <c r="AI16" s="721"/>
      <c r="AJ16" s="721"/>
    </row>
    <row r="17" spans="3:36" ht="19" customHeight="1">
      <c r="C17" s="43"/>
      <c r="D17" s="43"/>
      <c r="E17" s="136"/>
      <c r="F17" s="136"/>
      <c r="G17" s="136"/>
      <c r="H17" s="136"/>
      <c r="I17" s="136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E17" s="721"/>
      <c r="AF17" s="721"/>
      <c r="AG17" s="721"/>
      <c r="AH17" s="721"/>
      <c r="AI17" s="721"/>
      <c r="AJ17" s="721"/>
    </row>
    <row r="18" spans="3:36" ht="14.5" thickBot="1"/>
    <row r="19" spans="3:36" s="138" customFormat="1" ht="24" customHeight="1">
      <c r="C19" s="672"/>
      <c r="D19" s="673"/>
      <c r="E19" s="673"/>
      <c r="F19" s="673"/>
      <c r="G19" s="673"/>
      <c r="H19" s="673"/>
      <c r="I19" s="673"/>
      <c r="J19" s="673"/>
      <c r="K19" s="673"/>
      <c r="L19" s="673"/>
      <c r="M19" s="673"/>
      <c r="N19" s="673"/>
      <c r="O19" s="673"/>
      <c r="P19" s="673"/>
      <c r="Q19" s="673"/>
      <c r="R19" s="673"/>
      <c r="S19" s="673"/>
      <c r="T19" s="673"/>
      <c r="U19" s="673"/>
      <c r="V19" s="673"/>
      <c r="W19" s="673"/>
      <c r="X19" s="673"/>
      <c r="Y19" s="673"/>
      <c r="Z19" s="673"/>
      <c r="AA19" s="673"/>
      <c r="AB19" s="673"/>
      <c r="AC19" s="674"/>
      <c r="AE19" s="309"/>
      <c r="AF19" s="296"/>
      <c r="AG19" s="296"/>
      <c r="AH19" s="310"/>
    </row>
    <row r="20" spans="3:36" s="138" customFormat="1" ht="30" customHeight="1">
      <c r="C20" s="666" t="e">
        <f>'Information and Instructions'!#REF!</f>
        <v>#REF!</v>
      </c>
      <c r="D20" s="667"/>
      <c r="E20" s="667"/>
      <c r="F20" s="667"/>
      <c r="G20" s="667"/>
      <c r="H20" s="667"/>
      <c r="I20" s="194" t="s">
        <v>56</v>
      </c>
      <c r="J20" s="668" t="e">
        <f>'Information and Instructions'!#REF!</f>
        <v>#REF!</v>
      </c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9"/>
      <c r="AE20" s="311"/>
      <c r="AF20" s="297"/>
      <c r="AG20" s="297"/>
      <c r="AH20" s="312"/>
    </row>
    <row r="21" spans="3:36" ht="19" customHeight="1">
      <c r="C21" s="710"/>
      <c r="D21" s="711"/>
      <c r="E21" s="711"/>
      <c r="F21" s="711"/>
      <c r="G21" s="711"/>
      <c r="H21" s="711"/>
      <c r="I21" s="711"/>
      <c r="J21" s="711"/>
      <c r="K21" s="711"/>
      <c r="L21" s="711"/>
      <c r="M21" s="711"/>
      <c r="N21" s="711"/>
      <c r="O21" s="711"/>
      <c r="P21" s="711"/>
      <c r="Q21" s="711"/>
      <c r="R21" s="711"/>
      <c r="S21" s="711"/>
      <c r="T21" s="711"/>
      <c r="U21" s="711"/>
      <c r="V21" s="711"/>
      <c r="W21" s="711"/>
      <c r="X21" s="711"/>
      <c r="Y21" s="711"/>
      <c r="Z21" s="711"/>
      <c r="AA21" s="711"/>
      <c r="AB21" s="711"/>
      <c r="AC21" s="712"/>
      <c r="AE21" s="311"/>
      <c r="AF21" s="297"/>
      <c r="AG21" s="297"/>
      <c r="AH21" s="312"/>
    </row>
    <row r="22" spans="3:36" ht="25" customHeight="1">
      <c r="C22" s="731"/>
      <c r="D22" s="732"/>
      <c r="E22" s="732"/>
      <c r="F22" s="732"/>
      <c r="G22" s="732"/>
      <c r="H22" s="732"/>
      <c r="I22" s="732"/>
      <c r="J22" s="732"/>
      <c r="K22" s="732"/>
      <c r="L22" s="732"/>
      <c r="M22" s="732"/>
      <c r="N22" s="732"/>
      <c r="O22" s="732"/>
      <c r="P22" s="732"/>
      <c r="Q22" s="732"/>
      <c r="R22" s="732"/>
      <c r="S22" s="732"/>
      <c r="T22" s="732"/>
      <c r="U22" s="732"/>
      <c r="V22" s="732"/>
      <c r="W22" s="732"/>
      <c r="X22" s="732"/>
      <c r="Y22" s="732"/>
      <c r="Z22" s="732"/>
      <c r="AA22" s="732"/>
      <c r="AB22" s="732"/>
      <c r="AC22" s="733"/>
      <c r="AE22" s="313"/>
      <c r="AF22" s="298"/>
      <c r="AG22" s="298"/>
      <c r="AH22" s="314"/>
      <c r="AI22" s="7"/>
      <c r="AJ22" s="7"/>
    </row>
    <row r="23" spans="3:36" ht="20.25" customHeight="1" thickBot="1">
      <c r="C23" s="722"/>
      <c r="D23" s="723"/>
      <c r="E23" s="723"/>
      <c r="F23" s="723"/>
      <c r="G23" s="723"/>
      <c r="H23" s="723"/>
      <c r="I23" s="723"/>
      <c r="J23" s="723"/>
      <c r="K23" s="723"/>
      <c r="L23" s="723"/>
      <c r="M23" s="723"/>
      <c r="N23" s="723"/>
      <c r="O23" s="723"/>
      <c r="P23" s="723"/>
      <c r="Q23" s="723"/>
      <c r="R23" s="723"/>
      <c r="S23" s="723"/>
      <c r="T23" s="723"/>
      <c r="U23" s="723"/>
      <c r="V23" s="723"/>
      <c r="W23" s="723"/>
      <c r="X23" s="723"/>
      <c r="Y23" s="723"/>
      <c r="Z23" s="723"/>
      <c r="AA23" s="723"/>
      <c r="AB23" s="723"/>
      <c r="AC23" s="724"/>
      <c r="AE23" s="315"/>
      <c r="AF23" s="299"/>
      <c r="AG23" s="299"/>
      <c r="AH23" s="316"/>
    </row>
    <row r="24" spans="3:36" ht="20.25" customHeight="1">
      <c r="C24" s="734" t="s">
        <v>179</v>
      </c>
      <c r="D24" s="736" t="s">
        <v>176</v>
      </c>
      <c r="E24" s="725" t="e">
        <f>#REF!</f>
        <v>#REF!</v>
      </c>
      <c r="F24" s="726"/>
      <c r="G24" s="726"/>
      <c r="H24" s="727"/>
      <c r="I24" s="728" t="e">
        <f>#REF!</f>
        <v>#REF!</v>
      </c>
      <c r="J24" s="729"/>
      <c r="K24" s="729"/>
      <c r="L24" s="730"/>
      <c r="M24" s="728" t="e">
        <f>#REF!</f>
        <v>#REF!</v>
      </c>
      <c r="N24" s="729"/>
      <c r="O24" s="729"/>
      <c r="P24" s="730"/>
      <c r="Q24" s="728" t="e">
        <f>#REF!</f>
        <v>#REF!</v>
      </c>
      <c r="R24" s="729"/>
      <c r="S24" s="729"/>
      <c r="T24" s="730"/>
      <c r="U24" s="728" t="e">
        <f>#REF!</f>
        <v>#REF!</v>
      </c>
      <c r="V24" s="729"/>
      <c r="W24" s="729"/>
      <c r="X24" s="730"/>
      <c r="Y24" s="728" t="e">
        <f>#REF!</f>
        <v>#REF!</v>
      </c>
      <c r="Z24" s="729"/>
      <c r="AA24" s="729"/>
      <c r="AB24" s="730"/>
      <c r="AC24" s="201" t="s">
        <v>54</v>
      </c>
      <c r="AE24" s="315"/>
      <c r="AF24" s="299"/>
      <c r="AG24" s="299"/>
      <c r="AH24" s="316"/>
      <c r="AI24" s="7"/>
      <c r="AJ24" s="7"/>
    </row>
    <row r="25" spans="3:36" ht="29.25" customHeight="1" thickBot="1">
      <c r="C25" s="735"/>
      <c r="D25" s="737"/>
      <c r="E25" s="345" t="s">
        <v>85</v>
      </c>
      <c r="F25" s="346" t="s">
        <v>86</v>
      </c>
      <c r="G25" s="347" t="s">
        <v>87</v>
      </c>
      <c r="H25" s="348" t="s">
        <v>88</v>
      </c>
      <c r="I25" s="345" t="s">
        <v>85</v>
      </c>
      <c r="J25" s="346" t="s">
        <v>86</v>
      </c>
      <c r="K25" s="347" t="s">
        <v>87</v>
      </c>
      <c r="L25" s="348" t="s">
        <v>88</v>
      </c>
      <c r="M25" s="345" t="s">
        <v>85</v>
      </c>
      <c r="N25" s="346" t="s">
        <v>86</v>
      </c>
      <c r="O25" s="347" t="s">
        <v>87</v>
      </c>
      <c r="P25" s="348" t="s">
        <v>88</v>
      </c>
      <c r="Q25" s="345" t="s">
        <v>85</v>
      </c>
      <c r="R25" s="346" t="s">
        <v>86</v>
      </c>
      <c r="S25" s="347" t="s">
        <v>87</v>
      </c>
      <c r="T25" s="348" t="s">
        <v>88</v>
      </c>
      <c r="U25" s="345" t="s">
        <v>85</v>
      </c>
      <c r="V25" s="346" t="s">
        <v>86</v>
      </c>
      <c r="W25" s="347" t="s">
        <v>87</v>
      </c>
      <c r="X25" s="348" t="s">
        <v>88</v>
      </c>
      <c r="Y25" s="345" t="s">
        <v>85</v>
      </c>
      <c r="Z25" s="346" t="s">
        <v>86</v>
      </c>
      <c r="AA25" s="347" t="s">
        <v>87</v>
      </c>
      <c r="AB25" s="348" t="s">
        <v>88</v>
      </c>
      <c r="AC25" s="202" t="s">
        <v>81</v>
      </c>
      <c r="AE25" s="317"/>
      <c r="AF25" s="300"/>
      <c r="AG25" s="300"/>
      <c r="AH25" s="318"/>
      <c r="AI25" s="7"/>
      <c r="AJ25" s="7"/>
    </row>
    <row r="26" spans="3:36" ht="20.25" customHeight="1" thickBot="1">
      <c r="C26" s="363" t="s">
        <v>178</v>
      </c>
      <c r="D26" s="291">
        <f>VLOOKUP($C$26,Sheet1!$A$1:$B$8,2,FALSE)</f>
        <v>0</v>
      </c>
      <c r="E26" s="364">
        <f>$D26*F57/4</f>
        <v>0</v>
      </c>
      <c r="F26" s="359">
        <f t="shared" ref="F26:AB29" si="6">$D26*G57/4</f>
        <v>0</v>
      </c>
      <c r="G26" s="359">
        <f t="shared" si="6"/>
        <v>0</v>
      </c>
      <c r="H26" s="359">
        <f t="shared" si="6"/>
        <v>0</v>
      </c>
      <c r="I26" s="359">
        <f t="shared" si="6"/>
        <v>0</v>
      </c>
      <c r="J26" s="359">
        <f t="shared" si="6"/>
        <v>0</v>
      </c>
      <c r="K26" s="359">
        <f t="shared" si="6"/>
        <v>0</v>
      </c>
      <c r="L26" s="359">
        <f t="shared" si="6"/>
        <v>0</v>
      </c>
      <c r="M26" s="359">
        <f t="shared" si="6"/>
        <v>0</v>
      </c>
      <c r="N26" s="359">
        <f t="shared" si="6"/>
        <v>0</v>
      </c>
      <c r="O26" s="359">
        <f t="shared" si="6"/>
        <v>0</v>
      </c>
      <c r="P26" s="359">
        <f t="shared" si="6"/>
        <v>0</v>
      </c>
      <c r="Q26" s="359">
        <f t="shared" si="6"/>
        <v>0</v>
      </c>
      <c r="R26" s="359">
        <f t="shared" si="6"/>
        <v>0</v>
      </c>
      <c r="S26" s="359">
        <f t="shared" si="6"/>
        <v>0</v>
      </c>
      <c r="T26" s="359">
        <f t="shared" si="6"/>
        <v>0</v>
      </c>
      <c r="U26" s="359">
        <f t="shared" si="6"/>
        <v>0</v>
      </c>
      <c r="V26" s="359">
        <f t="shared" si="6"/>
        <v>0</v>
      </c>
      <c r="W26" s="359">
        <f t="shared" si="6"/>
        <v>0</v>
      </c>
      <c r="X26" s="359">
        <f t="shared" si="6"/>
        <v>0</v>
      </c>
      <c r="Y26" s="359">
        <f t="shared" si="6"/>
        <v>0</v>
      </c>
      <c r="Z26" s="359">
        <f t="shared" si="6"/>
        <v>0</v>
      </c>
      <c r="AA26" s="359">
        <f t="shared" si="6"/>
        <v>0</v>
      </c>
      <c r="AB26" s="359">
        <f t="shared" si="6"/>
        <v>0</v>
      </c>
      <c r="AC26" s="205">
        <f>SUM(E26:AB26)</f>
        <v>0</v>
      </c>
      <c r="AD26" s="718" t="s">
        <v>82</v>
      </c>
      <c r="AE26" s="317"/>
      <c r="AF26" s="300"/>
      <c r="AG26" s="300"/>
      <c r="AH26" s="318"/>
      <c r="AI26" s="7"/>
      <c r="AJ26" s="7"/>
    </row>
    <row r="27" spans="3:36" ht="20.25" customHeight="1" thickBot="1">
      <c r="C27" s="363" t="s">
        <v>178</v>
      </c>
      <c r="D27" s="291">
        <f>VLOOKUP($C$27,Sheet1!$A$1:$B$8,2,FALSE)</f>
        <v>0</v>
      </c>
      <c r="E27" s="364">
        <f t="shared" ref="E27:T29" si="7">$D27*F58/4</f>
        <v>0</v>
      </c>
      <c r="F27" s="359">
        <f t="shared" si="7"/>
        <v>0</v>
      </c>
      <c r="G27" s="359">
        <f t="shared" si="7"/>
        <v>0</v>
      </c>
      <c r="H27" s="359">
        <f t="shared" si="7"/>
        <v>0</v>
      </c>
      <c r="I27" s="359">
        <f t="shared" si="7"/>
        <v>0</v>
      </c>
      <c r="J27" s="359">
        <f t="shared" si="7"/>
        <v>0</v>
      </c>
      <c r="K27" s="359">
        <f t="shared" si="7"/>
        <v>0</v>
      </c>
      <c r="L27" s="359">
        <f t="shared" si="7"/>
        <v>0</v>
      </c>
      <c r="M27" s="359">
        <f t="shared" si="7"/>
        <v>0</v>
      </c>
      <c r="N27" s="359">
        <f t="shared" si="7"/>
        <v>0</v>
      </c>
      <c r="O27" s="359">
        <f t="shared" si="7"/>
        <v>0</v>
      </c>
      <c r="P27" s="359">
        <f t="shared" si="7"/>
        <v>0</v>
      </c>
      <c r="Q27" s="359">
        <f t="shared" si="7"/>
        <v>0</v>
      </c>
      <c r="R27" s="359">
        <f t="shared" si="7"/>
        <v>0</v>
      </c>
      <c r="S27" s="359">
        <f t="shared" si="7"/>
        <v>0</v>
      </c>
      <c r="T27" s="359">
        <f t="shared" si="7"/>
        <v>0</v>
      </c>
      <c r="U27" s="359">
        <f t="shared" si="6"/>
        <v>0</v>
      </c>
      <c r="V27" s="359">
        <f t="shared" si="6"/>
        <v>0</v>
      </c>
      <c r="W27" s="359">
        <f t="shared" si="6"/>
        <v>0</v>
      </c>
      <c r="X27" s="359">
        <f t="shared" si="6"/>
        <v>0</v>
      </c>
      <c r="Y27" s="359">
        <f t="shared" si="6"/>
        <v>0</v>
      </c>
      <c r="Z27" s="359">
        <f t="shared" si="6"/>
        <v>0</v>
      </c>
      <c r="AA27" s="359">
        <f t="shared" si="6"/>
        <v>0</v>
      </c>
      <c r="AB27" s="359">
        <f t="shared" si="6"/>
        <v>0</v>
      </c>
      <c r="AC27" s="206">
        <f>SUM(E27:AB27)</f>
        <v>0</v>
      </c>
      <c r="AD27" s="718"/>
      <c r="AE27" s="317"/>
      <c r="AF27" s="300"/>
      <c r="AG27" s="300"/>
      <c r="AH27" s="318"/>
      <c r="AI27" s="7"/>
      <c r="AJ27" s="7"/>
    </row>
    <row r="28" spans="3:36" ht="20.25" customHeight="1" thickBot="1">
      <c r="C28" s="363" t="s">
        <v>178</v>
      </c>
      <c r="D28" s="291">
        <f>VLOOKUP($C$28,Sheet1!$A$1:$B$8,2,FALSE)</f>
        <v>0</v>
      </c>
      <c r="E28" s="364">
        <f t="shared" si="7"/>
        <v>0</v>
      </c>
      <c r="F28" s="359">
        <f t="shared" si="6"/>
        <v>0</v>
      </c>
      <c r="G28" s="359">
        <f t="shared" si="6"/>
        <v>0</v>
      </c>
      <c r="H28" s="359">
        <f t="shared" si="6"/>
        <v>0</v>
      </c>
      <c r="I28" s="359">
        <f t="shared" si="6"/>
        <v>0</v>
      </c>
      <c r="J28" s="359">
        <f t="shared" si="6"/>
        <v>0</v>
      </c>
      <c r="K28" s="359">
        <f t="shared" si="6"/>
        <v>0</v>
      </c>
      <c r="L28" s="359">
        <f t="shared" si="6"/>
        <v>0</v>
      </c>
      <c r="M28" s="359">
        <f t="shared" si="6"/>
        <v>0</v>
      </c>
      <c r="N28" s="359">
        <f t="shared" si="6"/>
        <v>0</v>
      </c>
      <c r="O28" s="359">
        <f t="shared" si="6"/>
        <v>0</v>
      </c>
      <c r="P28" s="359">
        <f t="shared" si="6"/>
        <v>0</v>
      </c>
      <c r="Q28" s="359">
        <f t="shared" si="6"/>
        <v>0</v>
      </c>
      <c r="R28" s="359">
        <f t="shared" si="6"/>
        <v>0</v>
      </c>
      <c r="S28" s="359">
        <f t="shared" si="6"/>
        <v>0</v>
      </c>
      <c r="T28" s="359">
        <f t="shared" si="6"/>
        <v>0</v>
      </c>
      <c r="U28" s="359">
        <f t="shared" si="6"/>
        <v>0</v>
      </c>
      <c r="V28" s="359">
        <f t="shared" si="6"/>
        <v>0</v>
      </c>
      <c r="W28" s="359">
        <f t="shared" si="6"/>
        <v>0</v>
      </c>
      <c r="X28" s="359">
        <f t="shared" si="6"/>
        <v>0</v>
      </c>
      <c r="Y28" s="359">
        <f t="shared" si="6"/>
        <v>0</v>
      </c>
      <c r="Z28" s="359">
        <f t="shared" si="6"/>
        <v>0</v>
      </c>
      <c r="AA28" s="359">
        <f t="shared" si="6"/>
        <v>0</v>
      </c>
      <c r="AB28" s="359">
        <f t="shared" si="6"/>
        <v>0</v>
      </c>
      <c r="AC28" s="206">
        <f t="shared" ref="AC28:AC29" si="8">SUM(E28:AB28)</f>
        <v>0</v>
      </c>
      <c r="AD28" s="718"/>
      <c r="AE28" s="307"/>
      <c r="AF28" s="301"/>
      <c r="AG28" s="301"/>
      <c r="AH28" s="319"/>
      <c r="AI28" s="7"/>
      <c r="AJ28" s="7"/>
    </row>
    <row r="29" spans="3:36" ht="20.25" customHeight="1" thickBot="1">
      <c r="C29" s="363" t="s">
        <v>178</v>
      </c>
      <c r="D29" s="291">
        <f>VLOOKUP($C$29,Sheet1!$A$1:$B$8,2,FALSE)</f>
        <v>0</v>
      </c>
      <c r="E29" s="364">
        <f t="shared" si="7"/>
        <v>0</v>
      </c>
      <c r="F29" s="359">
        <f t="shared" si="6"/>
        <v>0</v>
      </c>
      <c r="G29" s="359">
        <f t="shared" si="6"/>
        <v>0</v>
      </c>
      <c r="H29" s="359">
        <f t="shared" si="6"/>
        <v>0</v>
      </c>
      <c r="I29" s="359">
        <f t="shared" si="6"/>
        <v>0</v>
      </c>
      <c r="J29" s="359">
        <f t="shared" si="6"/>
        <v>0</v>
      </c>
      <c r="K29" s="359">
        <f t="shared" si="6"/>
        <v>0</v>
      </c>
      <c r="L29" s="359">
        <f t="shared" si="6"/>
        <v>0</v>
      </c>
      <c r="M29" s="359">
        <f t="shared" si="6"/>
        <v>0</v>
      </c>
      <c r="N29" s="359">
        <f t="shared" si="6"/>
        <v>0</v>
      </c>
      <c r="O29" s="359">
        <f t="shared" si="6"/>
        <v>0</v>
      </c>
      <c r="P29" s="359">
        <f t="shared" si="6"/>
        <v>0</v>
      </c>
      <c r="Q29" s="359">
        <f t="shared" si="6"/>
        <v>0</v>
      </c>
      <c r="R29" s="359">
        <f t="shared" si="6"/>
        <v>0</v>
      </c>
      <c r="S29" s="359">
        <f t="shared" si="6"/>
        <v>0</v>
      </c>
      <c r="T29" s="359">
        <f t="shared" si="6"/>
        <v>0</v>
      </c>
      <c r="U29" s="359">
        <f t="shared" si="6"/>
        <v>0</v>
      </c>
      <c r="V29" s="359">
        <f t="shared" si="6"/>
        <v>0</v>
      </c>
      <c r="W29" s="359">
        <f t="shared" si="6"/>
        <v>0</v>
      </c>
      <c r="X29" s="359">
        <f t="shared" si="6"/>
        <v>0</v>
      </c>
      <c r="Y29" s="359">
        <f t="shared" si="6"/>
        <v>0</v>
      </c>
      <c r="Z29" s="359">
        <f t="shared" si="6"/>
        <v>0</v>
      </c>
      <c r="AA29" s="359">
        <f t="shared" si="6"/>
        <v>0</v>
      </c>
      <c r="AB29" s="359">
        <f>$D29*AC60/4</f>
        <v>0</v>
      </c>
      <c r="AC29" s="206">
        <f t="shared" si="8"/>
        <v>0</v>
      </c>
      <c r="AD29" s="718"/>
      <c r="AE29" s="320"/>
      <c r="AF29" s="321"/>
      <c r="AG29" s="321"/>
      <c r="AH29" s="322"/>
      <c r="AI29" s="7"/>
      <c r="AJ29" s="7"/>
    </row>
    <row r="30" spans="3:36" ht="20.25" customHeight="1" thickBot="1">
      <c r="C30" s="714" t="s">
        <v>132</v>
      </c>
      <c r="D30" s="715"/>
      <c r="E30" s="209">
        <f t="shared" ref="E30:AB30" si="9">SUM(E26:E29)</f>
        <v>0</v>
      </c>
      <c r="F30" s="211">
        <f t="shared" si="9"/>
        <v>0</v>
      </c>
      <c r="G30" s="212">
        <f t="shared" si="9"/>
        <v>0</v>
      </c>
      <c r="H30" s="210">
        <f t="shared" si="9"/>
        <v>0</v>
      </c>
      <c r="I30" s="209">
        <f t="shared" si="9"/>
        <v>0</v>
      </c>
      <c r="J30" s="211">
        <f t="shared" si="9"/>
        <v>0</v>
      </c>
      <c r="K30" s="212">
        <f t="shared" si="9"/>
        <v>0</v>
      </c>
      <c r="L30" s="210">
        <f t="shared" si="9"/>
        <v>0</v>
      </c>
      <c r="M30" s="209">
        <f t="shared" si="9"/>
        <v>0</v>
      </c>
      <c r="N30" s="212">
        <f t="shared" si="9"/>
        <v>0</v>
      </c>
      <c r="O30" s="211">
        <f t="shared" si="9"/>
        <v>0</v>
      </c>
      <c r="P30" s="210">
        <f t="shared" si="9"/>
        <v>0</v>
      </c>
      <c r="Q30" s="209">
        <f t="shared" si="9"/>
        <v>0</v>
      </c>
      <c r="R30" s="212">
        <f t="shared" si="9"/>
        <v>0</v>
      </c>
      <c r="S30" s="212">
        <f t="shared" si="9"/>
        <v>0</v>
      </c>
      <c r="T30" s="213">
        <f t="shared" si="9"/>
        <v>0</v>
      </c>
      <c r="U30" s="209">
        <f t="shared" si="9"/>
        <v>0</v>
      </c>
      <c r="V30" s="211">
        <f t="shared" si="9"/>
        <v>0</v>
      </c>
      <c r="W30" s="212">
        <f t="shared" si="9"/>
        <v>0</v>
      </c>
      <c r="X30" s="210">
        <f t="shared" si="9"/>
        <v>0</v>
      </c>
      <c r="Y30" s="209">
        <f t="shared" si="9"/>
        <v>0</v>
      </c>
      <c r="Z30" s="212">
        <f t="shared" si="9"/>
        <v>0</v>
      </c>
      <c r="AA30" s="212">
        <f t="shared" si="9"/>
        <v>0</v>
      </c>
      <c r="AB30" s="210">
        <f t="shared" si="9"/>
        <v>0</v>
      </c>
      <c r="AC30" s="215">
        <f>SUM(E30:AB30)</f>
        <v>0</v>
      </c>
    </row>
    <row r="31" spans="3:36" ht="20.25" customHeight="1" thickBot="1">
      <c r="C31" s="742" t="s">
        <v>133</v>
      </c>
      <c r="D31" s="743"/>
      <c r="E31" s="738">
        <f>SUM(E30:H30)</f>
        <v>0</v>
      </c>
      <c r="F31" s="739"/>
      <c r="G31" s="739"/>
      <c r="H31" s="740"/>
      <c r="I31" s="738">
        <f>SUM(I30:L30)</f>
        <v>0</v>
      </c>
      <c r="J31" s="741"/>
      <c r="K31" s="741"/>
      <c r="L31" s="740"/>
      <c r="M31" s="738">
        <f>SUM(M30:P30)</f>
        <v>0</v>
      </c>
      <c r="N31" s="741"/>
      <c r="O31" s="741"/>
      <c r="P31" s="740"/>
      <c r="Q31" s="738">
        <f>SUM(Q30:T30)</f>
        <v>0</v>
      </c>
      <c r="R31" s="741"/>
      <c r="S31" s="741"/>
      <c r="T31" s="740"/>
      <c r="U31" s="738">
        <f>SUM(U30:X30)</f>
        <v>0</v>
      </c>
      <c r="V31" s="739"/>
      <c r="W31" s="739"/>
      <c r="X31" s="740"/>
      <c r="Y31" s="738">
        <f>SUM(Y30:AB30)</f>
        <v>0</v>
      </c>
      <c r="Z31" s="741"/>
      <c r="AA31" s="741"/>
      <c r="AB31" s="740"/>
      <c r="AC31" s="207">
        <f>AC30</f>
        <v>0</v>
      </c>
    </row>
    <row r="32" spans="3:36" ht="19" customHeight="1"/>
    <row r="33" spans="3:56" ht="19" customHeight="1" thickBot="1"/>
    <row r="34" spans="3:56" ht="19" customHeight="1">
      <c r="C34" s="575" t="s">
        <v>170</v>
      </c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6"/>
      <c r="X34" s="576"/>
      <c r="Y34" s="576"/>
      <c r="Z34" s="576"/>
      <c r="AA34" s="576"/>
      <c r="AB34" s="576"/>
      <c r="AC34" s="576"/>
      <c r="AD34" s="576"/>
      <c r="AF34" s="672" t="s">
        <v>168</v>
      </c>
      <c r="AG34" s="673"/>
      <c r="AH34" s="673"/>
      <c r="AI34" s="673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3"/>
      <c r="AU34" s="673"/>
      <c r="AV34" s="673"/>
      <c r="AW34" s="673"/>
      <c r="AX34" s="673"/>
      <c r="AY34" s="673"/>
      <c r="AZ34" s="673"/>
      <c r="BA34" s="673"/>
      <c r="BB34" s="673"/>
      <c r="BC34" s="673"/>
      <c r="BD34" s="674"/>
    </row>
    <row r="35" spans="3:56" ht="25">
      <c r="C35" s="666" t="str">
        <f>'Information and Instructions'!B23</f>
        <v xml:space="preserve">Research Organisation </v>
      </c>
      <c r="D35" s="667"/>
      <c r="E35" s="667"/>
      <c r="F35" s="667"/>
      <c r="G35" s="667"/>
      <c r="H35" s="667"/>
      <c r="I35" s="667"/>
      <c r="J35" s="668">
        <f>'Information and Instructions'!C23</f>
        <v>0</v>
      </c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F35" s="666" t="str">
        <f>'Information and Instructions'!B23</f>
        <v xml:space="preserve">Research Organisation </v>
      </c>
      <c r="AG35" s="667"/>
      <c r="AH35" s="667"/>
      <c r="AI35" s="667"/>
      <c r="AJ35" s="667"/>
      <c r="AK35" s="667"/>
      <c r="AL35" s="667"/>
      <c r="AM35" s="667"/>
      <c r="AN35" s="667"/>
      <c r="AO35" s="668" t="e">
        <f>'Information and Instructions'!#REF!</f>
        <v>#REF!</v>
      </c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9"/>
    </row>
    <row r="36" spans="3:56" ht="19" customHeight="1" thickBot="1">
      <c r="C36" s="618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  <c r="AC36" s="619"/>
      <c r="AD36" s="619"/>
      <c r="AF36" s="618" t="s">
        <v>39</v>
      </c>
      <c r="AG36" s="619"/>
      <c r="AH36" s="619"/>
      <c r="AI36" s="619"/>
      <c r="AJ36" s="619"/>
      <c r="AK36" s="619"/>
      <c r="AL36" s="619"/>
      <c r="AM36" s="619"/>
      <c r="AN36" s="619"/>
      <c r="AO36" s="619"/>
      <c r="AP36" s="619"/>
      <c r="AQ36" s="619"/>
      <c r="AR36" s="619"/>
      <c r="AS36" s="619"/>
      <c r="AT36" s="619"/>
      <c r="AU36" s="619"/>
      <c r="AV36" s="619"/>
      <c r="AW36" s="619"/>
      <c r="AX36" s="619"/>
      <c r="AY36" s="619"/>
      <c r="AZ36" s="619"/>
      <c r="BA36" s="619"/>
      <c r="BB36" s="619"/>
      <c r="BC36" s="619"/>
      <c r="BD36" s="744"/>
    </row>
    <row r="37" spans="3:56" ht="16" thickBot="1">
      <c r="C37" s="755">
        <f>'Information and Instructions'!$C$23</f>
        <v>0</v>
      </c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6"/>
      <c r="Z37" s="756"/>
      <c r="AA37" s="756"/>
      <c r="AB37" s="756"/>
      <c r="AC37" s="756"/>
      <c r="AD37" s="757"/>
      <c r="AF37" s="755">
        <f>'Information and Instructions'!A32</f>
        <v>0</v>
      </c>
      <c r="AG37" s="756"/>
      <c r="AH37" s="756"/>
      <c r="AI37" s="756"/>
      <c r="AJ37" s="756"/>
      <c r="AK37" s="756"/>
      <c r="AL37" s="756"/>
      <c r="AM37" s="756"/>
      <c r="AN37" s="756"/>
      <c r="AO37" s="756"/>
      <c r="AP37" s="756"/>
      <c r="AQ37" s="756"/>
      <c r="AR37" s="756"/>
      <c r="AS37" s="756"/>
      <c r="AT37" s="756"/>
      <c r="AU37" s="756"/>
      <c r="AV37" s="756"/>
      <c r="AW37" s="756"/>
      <c r="AX37" s="756"/>
      <c r="AY37" s="756"/>
      <c r="AZ37" s="756"/>
      <c r="BA37" s="756"/>
      <c r="BB37" s="756"/>
      <c r="BC37" s="756"/>
      <c r="BD37" s="757"/>
    </row>
    <row r="38" spans="3:56" ht="19" customHeight="1">
      <c r="C38" s="758"/>
      <c r="D38" s="759"/>
      <c r="E38" s="170"/>
      <c r="F38" s="752" t="e">
        <f>#REF!</f>
        <v>#REF!</v>
      </c>
      <c r="G38" s="753"/>
      <c r="H38" s="753"/>
      <c r="I38" s="754"/>
      <c r="J38" s="749" t="e">
        <f>#REF!</f>
        <v>#REF!</v>
      </c>
      <c r="K38" s="750"/>
      <c r="L38" s="750"/>
      <c r="M38" s="751"/>
      <c r="N38" s="749" t="e">
        <f>#REF!</f>
        <v>#REF!</v>
      </c>
      <c r="O38" s="750"/>
      <c r="P38" s="750"/>
      <c r="Q38" s="751"/>
      <c r="R38" s="749" t="e">
        <f>#REF!</f>
        <v>#REF!</v>
      </c>
      <c r="S38" s="750"/>
      <c r="T38" s="750"/>
      <c r="U38" s="751"/>
      <c r="V38" s="749" t="e">
        <f>#REF!</f>
        <v>#REF!</v>
      </c>
      <c r="W38" s="750"/>
      <c r="X38" s="750"/>
      <c r="Y38" s="751"/>
      <c r="Z38" s="749" t="e">
        <f>#REF!</f>
        <v>#REF!</v>
      </c>
      <c r="AA38" s="750"/>
      <c r="AB38" s="750"/>
      <c r="AC38" s="751"/>
      <c r="AD38" s="170"/>
      <c r="AF38" s="752" t="e">
        <f>#REF!</f>
        <v>#REF!</v>
      </c>
      <c r="AG38" s="753"/>
      <c r="AH38" s="753"/>
      <c r="AI38" s="754"/>
      <c r="AJ38" s="749" t="e">
        <f>#REF!</f>
        <v>#REF!</v>
      </c>
      <c r="AK38" s="750"/>
      <c r="AL38" s="750"/>
      <c r="AM38" s="751"/>
      <c r="AN38" s="749" t="e">
        <f>#REF!</f>
        <v>#REF!</v>
      </c>
      <c r="AO38" s="750"/>
      <c r="AP38" s="750"/>
      <c r="AQ38" s="751"/>
      <c r="AR38" s="749" t="e">
        <f>#REF!</f>
        <v>#REF!</v>
      </c>
      <c r="AS38" s="750"/>
      <c r="AT38" s="750"/>
      <c r="AU38" s="751"/>
      <c r="AV38" s="749" t="e">
        <f>#REF!</f>
        <v>#REF!</v>
      </c>
      <c r="AW38" s="750"/>
      <c r="AX38" s="750"/>
      <c r="AY38" s="751"/>
      <c r="AZ38" s="749" t="e">
        <f>#REF!</f>
        <v>#REF!</v>
      </c>
      <c r="BA38" s="750"/>
      <c r="BB38" s="750"/>
      <c r="BC38" s="751"/>
      <c r="BD38" s="170"/>
    </row>
    <row r="39" spans="3:56" ht="19" customHeight="1">
      <c r="C39" s="765" t="s">
        <v>58</v>
      </c>
      <c r="D39" s="766"/>
      <c r="E39" s="767" t="s">
        <v>59</v>
      </c>
      <c r="F39" s="262" t="s">
        <v>85</v>
      </c>
      <c r="G39" s="263" t="s">
        <v>86</v>
      </c>
      <c r="H39" s="173" t="s">
        <v>87</v>
      </c>
      <c r="I39" s="165" t="s">
        <v>88</v>
      </c>
      <c r="J39" s="177" t="s">
        <v>85</v>
      </c>
      <c r="K39" s="165" t="s">
        <v>86</v>
      </c>
      <c r="L39" s="167" t="s">
        <v>87</v>
      </c>
      <c r="M39" s="168" t="s">
        <v>88</v>
      </c>
      <c r="N39" s="177" t="s">
        <v>85</v>
      </c>
      <c r="O39" s="165" t="s">
        <v>86</v>
      </c>
      <c r="P39" s="167" t="s">
        <v>87</v>
      </c>
      <c r="Q39" s="168" t="s">
        <v>88</v>
      </c>
      <c r="R39" s="177" t="s">
        <v>85</v>
      </c>
      <c r="S39" s="165" t="s">
        <v>86</v>
      </c>
      <c r="T39" s="167" t="s">
        <v>87</v>
      </c>
      <c r="U39" s="168" t="s">
        <v>88</v>
      </c>
      <c r="V39" s="177" t="s">
        <v>85</v>
      </c>
      <c r="W39" s="165" t="s">
        <v>86</v>
      </c>
      <c r="X39" s="167" t="s">
        <v>87</v>
      </c>
      <c r="Y39" s="168" t="s">
        <v>88</v>
      </c>
      <c r="Z39" s="177" t="s">
        <v>85</v>
      </c>
      <c r="AA39" s="165" t="s">
        <v>86</v>
      </c>
      <c r="AB39" s="167" t="s">
        <v>87</v>
      </c>
      <c r="AC39" s="168" t="s">
        <v>88</v>
      </c>
      <c r="AD39" s="174" t="s">
        <v>54</v>
      </c>
      <c r="AF39" s="177" t="s">
        <v>85</v>
      </c>
      <c r="AG39" s="165" t="s">
        <v>86</v>
      </c>
      <c r="AH39" s="167" t="s">
        <v>87</v>
      </c>
      <c r="AI39" s="168" t="s">
        <v>88</v>
      </c>
      <c r="AJ39" s="177" t="s">
        <v>85</v>
      </c>
      <c r="AK39" s="165" t="s">
        <v>86</v>
      </c>
      <c r="AL39" s="167" t="s">
        <v>87</v>
      </c>
      <c r="AM39" s="168" t="s">
        <v>88</v>
      </c>
      <c r="AN39" s="177" t="s">
        <v>85</v>
      </c>
      <c r="AO39" s="165" t="s">
        <v>86</v>
      </c>
      <c r="AP39" s="167" t="s">
        <v>87</v>
      </c>
      <c r="AQ39" s="168" t="s">
        <v>88</v>
      </c>
      <c r="AR39" s="177" t="s">
        <v>85</v>
      </c>
      <c r="AS39" s="165" t="s">
        <v>86</v>
      </c>
      <c r="AT39" s="167" t="s">
        <v>87</v>
      </c>
      <c r="AU39" s="168" t="s">
        <v>88</v>
      </c>
      <c r="AV39" s="177" t="s">
        <v>85</v>
      </c>
      <c r="AW39" s="165" t="s">
        <v>86</v>
      </c>
      <c r="AX39" s="167" t="s">
        <v>87</v>
      </c>
      <c r="AY39" s="168" t="s">
        <v>88</v>
      </c>
      <c r="AZ39" s="177" t="s">
        <v>85</v>
      </c>
      <c r="BA39" s="165" t="s">
        <v>86</v>
      </c>
      <c r="BB39" s="167" t="s">
        <v>87</v>
      </c>
      <c r="BC39" s="168" t="s">
        <v>88</v>
      </c>
      <c r="BD39" s="174" t="s">
        <v>54</v>
      </c>
    </row>
    <row r="40" spans="3:56" ht="19" customHeight="1" thickBot="1">
      <c r="C40" s="769"/>
      <c r="D40" s="770"/>
      <c r="E40" s="768"/>
      <c r="F40" s="262" t="s">
        <v>61</v>
      </c>
      <c r="G40" s="263" t="s">
        <v>61</v>
      </c>
      <c r="H40" s="261" t="s">
        <v>61</v>
      </c>
      <c r="I40" s="166" t="s">
        <v>61</v>
      </c>
      <c r="J40" s="175" t="s">
        <v>61</v>
      </c>
      <c r="K40" s="176" t="s">
        <v>61</v>
      </c>
      <c r="L40" s="176" t="s">
        <v>61</v>
      </c>
      <c r="M40" s="178" t="s">
        <v>61</v>
      </c>
      <c r="N40" s="175" t="s">
        <v>61</v>
      </c>
      <c r="O40" s="176" t="s">
        <v>61</v>
      </c>
      <c r="P40" s="176" t="s">
        <v>61</v>
      </c>
      <c r="Q40" s="178" t="s">
        <v>61</v>
      </c>
      <c r="R40" s="175" t="s">
        <v>61</v>
      </c>
      <c r="S40" s="176" t="s">
        <v>61</v>
      </c>
      <c r="T40" s="176" t="s">
        <v>61</v>
      </c>
      <c r="U40" s="178" t="s">
        <v>61</v>
      </c>
      <c r="V40" s="175" t="s">
        <v>61</v>
      </c>
      <c r="W40" s="176" t="s">
        <v>61</v>
      </c>
      <c r="X40" s="176" t="s">
        <v>61</v>
      </c>
      <c r="Y40" s="178" t="s">
        <v>61</v>
      </c>
      <c r="Z40" s="175" t="s">
        <v>61</v>
      </c>
      <c r="AA40" s="176" t="s">
        <v>61</v>
      </c>
      <c r="AB40" s="176" t="s">
        <v>61</v>
      </c>
      <c r="AC40" s="178" t="s">
        <v>61</v>
      </c>
      <c r="AD40" s="179" t="s">
        <v>61</v>
      </c>
      <c r="AF40" s="175" t="s">
        <v>62</v>
      </c>
      <c r="AG40" s="176" t="s">
        <v>62</v>
      </c>
      <c r="AH40" s="176" t="s">
        <v>62</v>
      </c>
      <c r="AI40" s="178" t="s">
        <v>62</v>
      </c>
      <c r="AJ40" s="175" t="s">
        <v>62</v>
      </c>
      <c r="AK40" s="176" t="s">
        <v>62</v>
      </c>
      <c r="AL40" s="176" t="s">
        <v>62</v>
      </c>
      <c r="AM40" s="178" t="s">
        <v>62</v>
      </c>
      <c r="AN40" s="175" t="s">
        <v>62</v>
      </c>
      <c r="AO40" s="176" t="s">
        <v>62</v>
      </c>
      <c r="AP40" s="176" t="s">
        <v>62</v>
      </c>
      <c r="AQ40" s="178" t="s">
        <v>62</v>
      </c>
      <c r="AR40" s="175" t="s">
        <v>62</v>
      </c>
      <c r="AS40" s="176" t="s">
        <v>62</v>
      </c>
      <c r="AT40" s="176" t="s">
        <v>62</v>
      </c>
      <c r="AU40" s="178" t="s">
        <v>62</v>
      </c>
      <c r="AV40" s="175" t="s">
        <v>62</v>
      </c>
      <c r="AW40" s="176" t="s">
        <v>62</v>
      </c>
      <c r="AX40" s="176" t="s">
        <v>62</v>
      </c>
      <c r="AY40" s="178" t="s">
        <v>62</v>
      </c>
      <c r="AZ40" s="175" t="s">
        <v>62</v>
      </c>
      <c r="BA40" s="176" t="s">
        <v>62</v>
      </c>
      <c r="BB40" s="176" t="s">
        <v>62</v>
      </c>
      <c r="BC40" s="178" t="s">
        <v>62</v>
      </c>
      <c r="BD40" s="26" t="s">
        <v>62</v>
      </c>
    </row>
    <row r="41" spans="3:56" ht="19" customHeight="1" thickBot="1">
      <c r="C41" s="771" t="s">
        <v>171</v>
      </c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3"/>
      <c r="AF41" s="604" t="s">
        <v>175</v>
      </c>
      <c r="AG41" s="605"/>
      <c r="AH41" s="605"/>
      <c r="AI41" s="605"/>
      <c r="AJ41" s="605"/>
      <c r="AK41" s="605"/>
      <c r="AL41" s="605"/>
      <c r="AM41" s="605"/>
      <c r="AN41" s="605"/>
      <c r="AO41" s="605"/>
      <c r="AP41" s="605"/>
      <c r="AQ41" s="605"/>
      <c r="AR41" s="605"/>
      <c r="AS41" s="605"/>
      <c r="AT41" s="605"/>
      <c r="AU41" s="605"/>
      <c r="AV41" s="605"/>
      <c r="AW41" s="605"/>
      <c r="AX41" s="605"/>
      <c r="AY41" s="605"/>
      <c r="AZ41" s="605"/>
      <c r="BA41" s="605"/>
      <c r="BB41" s="605"/>
      <c r="BC41" s="605"/>
      <c r="BD41" s="773"/>
    </row>
    <row r="42" spans="3:56" ht="19" customHeight="1" thickBot="1">
      <c r="C42" s="760" t="str">
        <f>C11</f>
        <v>N/A</v>
      </c>
      <c r="D42" s="761"/>
      <c r="E42" s="360">
        <f>VLOOKUP($C42,Sheet1!$A$10:$D$17,2,FALSE)</f>
        <v>0</v>
      </c>
      <c r="F42" s="365">
        <v>0</v>
      </c>
      <c r="G42" s="285">
        <v>0</v>
      </c>
      <c r="H42" s="286">
        <v>0</v>
      </c>
      <c r="I42" s="287">
        <v>0</v>
      </c>
      <c r="J42" s="284">
        <v>0</v>
      </c>
      <c r="K42" s="285">
        <v>0</v>
      </c>
      <c r="L42" s="286">
        <v>0</v>
      </c>
      <c r="M42" s="287">
        <v>0</v>
      </c>
      <c r="N42" s="284">
        <v>0</v>
      </c>
      <c r="O42" s="285">
        <v>0</v>
      </c>
      <c r="P42" s="286">
        <v>0</v>
      </c>
      <c r="Q42" s="287">
        <v>0</v>
      </c>
      <c r="R42" s="284">
        <v>0</v>
      </c>
      <c r="S42" s="285">
        <v>0</v>
      </c>
      <c r="T42" s="286">
        <v>0</v>
      </c>
      <c r="U42" s="287">
        <v>0</v>
      </c>
      <c r="V42" s="284">
        <v>0</v>
      </c>
      <c r="W42" s="285">
        <v>0</v>
      </c>
      <c r="X42" s="286">
        <v>0</v>
      </c>
      <c r="Y42" s="287">
        <v>0</v>
      </c>
      <c r="Z42" s="284">
        <v>0</v>
      </c>
      <c r="AA42" s="285">
        <v>0</v>
      </c>
      <c r="AB42" s="286">
        <v>0</v>
      </c>
      <c r="AC42" s="287">
        <v>0</v>
      </c>
      <c r="AD42" s="190">
        <f>SUM(F42:AC42)/4</f>
        <v>0</v>
      </c>
      <c r="AE42" s="28"/>
      <c r="AF42" s="274">
        <f>$E42*1*F42*1*0.25</f>
        <v>0</v>
      </c>
      <c r="AG42" s="275">
        <f>$E42*1*G42*1*0.25</f>
        <v>0</v>
      </c>
      <c r="AH42" s="275">
        <f t="shared" ref="AG42:BC45" si="10">$E42*1*H42*1*0.25</f>
        <v>0</v>
      </c>
      <c r="AI42" s="276">
        <f t="shared" si="10"/>
        <v>0</v>
      </c>
      <c r="AJ42" s="274">
        <f t="shared" si="10"/>
        <v>0</v>
      </c>
      <c r="AK42" s="275">
        <f t="shared" si="10"/>
        <v>0</v>
      </c>
      <c r="AL42" s="275">
        <f t="shared" si="10"/>
        <v>0</v>
      </c>
      <c r="AM42" s="276">
        <f t="shared" si="10"/>
        <v>0</v>
      </c>
      <c r="AN42" s="274">
        <f t="shared" si="10"/>
        <v>0</v>
      </c>
      <c r="AO42" s="275">
        <f t="shared" si="10"/>
        <v>0</v>
      </c>
      <c r="AP42" s="275">
        <f t="shared" si="10"/>
        <v>0</v>
      </c>
      <c r="AQ42" s="276">
        <f t="shared" si="10"/>
        <v>0</v>
      </c>
      <c r="AR42" s="274">
        <f t="shared" si="10"/>
        <v>0</v>
      </c>
      <c r="AS42" s="275">
        <f t="shared" si="10"/>
        <v>0</v>
      </c>
      <c r="AT42" s="275">
        <f t="shared" si="10"/>
        <v>0</v>
      </c>
      <c r="AU42" s="276">
        <f t="shared" si="10"/>
        <v>0</v>
      </c>
      <c r="AV42" s="274">
        <f t="shared" si="10"/>
        <v>0</v>
      </c>
      <c r="AW42" s="275">
        <f t="shared" si="10"/>
        <v>0</v>
      </c>
      <c r="AX42" s="275">
        <f t="shared" si="10"/>
        <v>0</v>
      </c>
      <c r="AY42" s="276">
        <f t="shared" si="10"/>
        <v>0</v>
      </c>
      <c r="AZ42" s="274">
        <f t="shared" si="10"/>
        <v>0</v>
      </c>
      <c r="BA42" s="275">
        <f t="shared" si="10"/>
        <v>0</v>
      </c>
      <c r="BB42" s="275">
        <f t="shared" si="10"/>
        <v>0</v>
      </c>
      <c r="BC42" s="276">
        <f t="shared" si="10"/>
        <v>0</v>
      </c>
      <c r="BD42" s="292">
        <f>SUM(AF42:BC42)</f>
        <v>0</v>
      </c>
    </row>
    <row r="43" spans="3:56" ht="19" customHeight="1" thickBot="1">
      <c r="C43" s="760" t="str">
        <f t="shared" ref="C43:C45" si="11">C12</f>
        <v>N/A</v>
      </c>
      <c r="D43" s="761"/>
      <c r="E43" s="360">
        <f>VLOOKUP($C43,Sheet1!$A$10:$D$17,2,FALSE)</f>
        <v>0</v>
      </c>
      <c r="F43" s="365">
        <v>0</v>
      </c>
      <c r="G43" s="285">
        <v>0</v>
      </c>
      <c r="H43" s="286">
        <v>0</v>
      </c>
      <c r="I43" s="287">
        <v>0</v>
      </c>
      <c r="J43" s="284">
        <v>0</v>
      </c>
      <c r="K43" s="285">
        <v>0</v>
      </c>
      <c r="L43" s="286">
        <v>0</v>
      </c>
      <c r="M43" s="287">
        <v>0</v>
      </c>
      <c r="N43" s="284">
        <v>0</v>
      </c>
      <c r="O43" s="285">
        <v>0</v>
      </c>
      <c r="P43" s="286">
        <v>0</v>
      </c>
      <c r="Q43" s="287">
        <v>0</v>
      </c>
      <c r="R43" s="284">
        <v>0</v>
      </c>
      <c r="S43" s="285">
        <v>0</v>
      </c>
      <c r="T43" s="286">
        <v>0</v>
      </c>
      <c r="U43" s="287">
        <v>0</v>
      </c>
      <c r="V43" s="284">
        <v>0</v>
      </c>
      <c r="W43" s="285">
        <v>0</v>
      </c>
      <c r="X43" s="286">
        <v>0</v>
      </c>
      <c r="Y43" s="287">
        <v>0</v>
      </c>
      <c r="Z43" s="284">
        <v>0</v>
      </c>
      <c r="AA43" s="285">
        <v>0</v>
      </c>
      <c r="AB43" s="286">
        <v>0</v>
      </c>
      <c r="AC43" s="287">
        <v>0</v>
      </c>
      <c r="AD43" s="190">
        <f t="shared" ref="AD43:AD44" si="12">SUM(F43:AC43)/4</f>
        <v>0</v>
      </c>
      <c r="AF43" s="277">
        <f t="shared" ref="AF43:AF45" si="13">$E43*1*F43*1*0.25</f>
        <v>0</v>
      </c>
      <c r="AG43" s="273">
        <f t="shared" si="10"/>
        <v>0</v>
      </c>
      <c r="AH43" s="273">
        <f t="shared" si="10"/>
        <v>0</v>
      </c>
      <c r="AI43" s="278">
        <f t="shared" si="10"/>
        <v>0</v>
      </c>
      <c r="AJ43" s="277">
        <f t="shared" si="10"/>
        <v>0</v>
      </c>
      <c r="AK43" s="273">
        <f t="shared" si="10"/>
        <v>0</v>
      </c>
      <c r="AL43" s="273">
        <f t="shared" si="10"/>
        <v>0</v>
      </c>
      <c r="AM43" s="278">
        <f t="shared" si="10"/>
        <v>0</v>
      </c>
      <c r="AN43" s="277">
        <f t="shared" si="10"/>
        <v>0</v>
      </c>
      <c r="AO43" s="273">
        <f t="shared" si="10"/>
        <v>0</v>
      </c>
      <c r="AP43" s="273">
        <f t="shared" si="10"/>
        <v>0</v>
      </c>
      <c r="AQ43" s="278">
        <f t="shared" si="10"/>
        <v>0</v>
      </c>
      <c r="AR43" s="277">
        <f t="shared" si="10"/>
        <v>0</v>
      </c>
      <c r="AS43" s="273">
        <f t="shared" si="10"/>
        <v>0</v>
      </c>
      <c r="AT43" s="273">
        <f t="shared" si="10"/>
        <v>0</v>
      </c>
      <c r="AU43" s="278">
        <f t="shared" si="10"/>
        <v>0</v>
      </c>
      <c r="AV43" s="277">
        <f t="shared" si="10"/>
        <v>0</v>
      </c>
      <c r="AW43" s="273">
        <f t="shared" si="10"/>
        <v>0</v>
      </c>
      <c r="AX43" s="273">
        <f t="shared" si="10"/>
        <v>0</v>
      </c>
      <c r="AY43" s="278">
        <f t="shared" si="10"/>
        <v>0</v>
      </c>
      <c r="AZ43" s="277">
        <f t="shared" si="10"/>
        <v>0</v>
      </c>
      <c r="BA43" s="273">
        <f t="shared" si="10"/>
        <v>0</v>
      </c>
      <c r="BB43" s="273">
        <f t="shared" si="10"/>
        <v>0</v>
      </c>
      <c r="BC43" s="278">
        <f t="shared" si="10"/>
        <v>0</v>
      </c>
      <c r="BD43" s="293">
        <f t="shared" ref="BD43:BD46" si="14">SUM(AF43:BC43)</f>
        <v>0</v>
      </c>
    </row>
    <row r="44" spans="3:56" ht="19" customHeight="1" thickBot="1">
      <c r="C44" s="760" t="str">
        <f t="shared" si="11"/>
        <v>N/A</v>
      </c>
      <c r="D44" s="761"/>
      <c r="E44" s="360">
        <f>VLOOKUP($C44,Sheet1!$A$10:$D$17,2,FALSE)</f>
        <v>0</v>
      </c>
      <c r="F44" s="365">
        <v>0</v>
      </c>
      <c r="G44" s="285">
        <v>0</v>
      </c>
      <c r="H44" s="286">
        <v>0</v>
      </c>
      <c r="I44" s="287">
        <v>0</v>
      </c>
      <c r="J44" s="284">
        <v>0</v>
      </c>
      <c r="K44" s="285">
        <v>0</v>
      </c>
      <c r="L44" s="286">
        <v>0</v>
      </c>
      <c r="M44" s="287">
        <v>0</v>
      </c>
      <c r="N44" s="284">
        <v>0</v>
      </c>
      <c r="O44" s="285">
        <v>0</v>
      </c>
      <c r="P44" s="286">
        <v>0</v>
      </c>
      <c r="Q44" s="287">
        <v>0</v>
      </c>
      <c r="R44" s="284">
        <v>0</v>
      </c>
      <c r="S44" s="285">
        <v>0</v>
      </c>
      <c r="T44" s="286">
        <v>0</v>
      </c>
      <c r="U44" s="287">
        <v>0</v>
      </c>
      <c r="V44" s="284">
        <v>0</v>
      </c>
      <c r="W44" s="285">
        <v>0</v>
      </c>
      <c r="X44" s="286">
        <v>0</v>
      </c>
      <c r="Y44" s="287">
        <v>0</v>
      </c>
      <c r="Z44" s="284">
        <v>0</v>
      </c>
      <c r="AA44" s="285">
        <v>0</v>
      </c>
      <c r="AB44" s="286">
        <v>0</v>
      </c>
      <c r="AC44" s="287">
        <v>0</v>
      </c>
      <c r="AD44" s="190">
        <f t="shared" si="12"/>
        <v>0</v>
      </c>
      <c r="AF44" s="277">
        <f t="shared" si="13"/>
        <v>0</v>
      </c>
      <c r="AG44" s="273">
        <f t="shared" si="10"/>
        <v>0</v>
      </c>
      <c r="AH44" s="273">
        <f t="shared" si="10"/>
        <v>0</v>
      </c>
      <c r="AI44" s="278">
        <f t="shared" si="10"/>
        <v>0</v>
      </c>
      <c r="AJ44" s="277">
        <f t="shared" si="10"/>
        <v>0</v>
      </c>
      <c r="AK44" s="273">
        <f t="shared" si="10"/>
        <v>0</v>
      </c>
      <c r="AL44" s="273">
        <f t="shared" si="10"/>
        <v>0</v>
      </c>
      <c r="AM44" s="278">
        <f t="shared" si="10"/>
        <v>0</v>
      </c>
      <c r="AN44" s="277">
        <f t="shared" si="10"/>
        <v>0</v>
      </c>
      <c r="AO44" s="273">
        <f t="shared" si="10"/>
        <v>0</v>
      </c>
      <c r="AP44" s="273">
        <f t="shared" si="10"/>
        <v>0</v>
      </c>
      <c r="AQ44" s="278">
        <f t="shared" si="10"/>
        <v>0</v>
      </c>
      <c r="AR44" s="277">
        <f t="shared" si="10"/>
        <v>0</v>
      </c>
      <c r="AS44" s="273">
        <f t="shared" si="10"/>
        <v>0</v>
      </c>
      <c r="AT44" s="273">
        <f t="shared" si="10"/>
        <v>0</v>
      </c>
      <c r="AU44" s="278">
        <f t="shared" si="10"/>
        <v>0</v>
      </c>
      <c r="AV44" s="277">
        <f t="shared" si="10"/>
        <v>0</v>
      </c>
      <c r="AW44" s="273">
        <f t="shared" si="10"/>
        <v>0</v>
      </c>
      <c r="AX44" s="273">
        <f t="shared" si="10"/>
        <v>0</v>
      </c>
      <c r="AY44" s="278">
        <f t="shared" si="10"/>
        <v>0</v>
      </c>
      <c r="AZ44" s="277">
        <f t="shared" si="10"/>
        <v>0</v>
      </c>
      <c r="BA44" s="273">
        <f t="shared" si="10"/>
        <v>0</v>
      </c>
      <c r="BB44" s="273">
        <f t="shared" si="10"/>
        <v>0</v>
      </c>
      <c r="BC44" s="278">
        <f t="shared" si="10"/>
        <v>0</v>
      </c>
      <c r="BD44" s="293">
        <f t="shared" si="14"/>
        <v>0</v>
      </c>
    </row>
    <row r="45" spans="3:56" ht="19" customHeight="1" thickBot="1">
      <c r="C45" s="760" t="str">
        <f t="shared" si="11"/>
        <v>N/A</v>
      </c>
      <c r="D45" s="761"/>
      <c r="E45" s="360">
        <f>VLOOKUP($C45,Sheet1!$A$10:$D$17,2,FALSE)</f>
        <v>0</v>
      </c>
      <c r="F45" s="365">
        <v>0</v>
      </c>
      <c r="G45" s="285">
        <v>0</v>
      </c>
      <c r="H45" s="286">
        <v>0</v>
      </c>
      <c r="I45" s="287">
        <v>0</v>
      </c>
      <c r="J45" s="284">
        <v>0</v>
      </c>
      <c r="K45" s="285">
        <v>0</v>
      </c>
      <c r="L45" s="286">
        <v>0</v>
      </c>
      <c r="M45" s="287">
        <v>0</v>
      </c>
      <c r="N45" s="284">
        <v>0</v>
      </c>
      <c r="O45" s="285">
        <v>0</v>
      </c>
      <c r="P45" s="286">
        <v>0</v>
      </c>
      <c r="Q45" s="287">
        <v>0</v>
      </c>
      <c r="R45" s="284">
        <v>0</v>
      </c>
      <c r="S45" s="285">
        <v>0</v>
      </c>
      <c r="T45" s="286">
        <v>0</v>
      </c>
      <c r="U45" s="287">
        <v>0</v>
      </c>
      <c r="V45" s="284">
        <v>0</v>
      </c>
      <c r="W45" s="285">
        <v>0</v>
      </c>
      <c r="X45" s="286">
        <v>0</v>
      </c>
      <c r="Y45" s="287">
        <v>0</v>
      </c>
      <c r="Z45" s="284">
        <v>0</v>
      </c>
      <c r="AA45" s="285">
        <v>0</v>
      </c>
      <c r="AB45" s="286">
        <v>0</v>
      </c>
      <c r="AC45" s="287">
        <v>0</v>
      </c>
      <c r="AD45" s="190">
        <f>SUM(F45:AC45)/4</f>
        <v>0</v>
      </c>
      <c r="AF45" s="277">
        <f t="shared" si="13"/>
        <v>0</v>
      </c>
      <c r="AG45" s="273">
        <f t="shared" si="10"/>
        <v>0</v>
      </c>
      <c r="AH45" s="273">
        <f t="shared" si="10"/>
        <v>0</v>
      </c>
      <c r="AI45" s="278">
        <f t="shared" si="10"/>
        <v>0</v>
      </c>
      <c r="AJ45" s="277">
        <f t="shared" si="10"/>
        <v>0</v>
      </c>
      <c r="AK45" s="273">
        <f t="shared" si="10"/>
        <v>0</v>
      </c>
      <c r="AL45" s="273">
        <f t="shared" si="10"/>
        <v>0</v>
      </c>
      <c r="AM45" s="278">
        <f t="shared" si="10"/>
        <v>0</v>
      </c>
      <c r="AN45" s="277">
        <f t="shared" si="10"/>
        <v>0</v>
      </c>
      <c r="AO45" s="273">
        <f t="shared" si="10"/>
        <v>0</v>
      </c>
      <c r="AP45" s="273">
        <f t="shared" si="10"/>
        <v>0</v>
      </c>
      <c r="AQ45" s="278">
        <f t="shared" si="10"/>
        <v>0</v>
      </c>
      <c r="AR45" s="277">
        <f t="shared" si="10"/>
        <v>0</v>
      </c>
      <c r="AS45" s="273">
        <f t="shared" si="10"/>
        <v>0</v>
      </c>
      <c r="AT45" s="273">
        <f t="shared" si="10"/>
        <v>0</v>
      </c>
      <c r="AU45" s="278">
        <f t="shared" si="10"/>
        <v>0</v>
      </c>
      <c r="AV45" s="277">
        <f t="shared" si="10"/>
        <v>0</v>
      </c>
      <c r="AW45" s="273">
        <f t="shared" si="10"/>
        <v>0</v>
      </c>
      <c r="AX45" s="273">
        <f t="shared" si="10"/>
        <v>0</v>
      </c>
      <c r="AY45" s="278">
        <f t="shared" si="10"/>
        <v>0</v>
      </c>
      <c r="AZ45" s="277">
        <f t="shared" si="10"/>
        <v>0</v>
      </c>
      <c r="BA45" s="273">
        <f t="shared" si="10"/>
        <v>0</v>
      </c>
      <c r="BB45" s="273">
        <f t="shared" si="10"/>
        <v>0</v>
      </c>
      <c r="BC45" s="278">
        <f>$E45*1*AC45*1*0.25</f>
        <v>0</v>
      </c>
      <c r="BD45" s="293">
        <f t="shared" si="14"/>
        <v>0</v>
      </c>
    </row>
    <row r="46" spans="3:56" ht="19" customHeight="1" thickBot="1">
      <c r="C46" s="762" t="s">
        <v>135</v>
      </c>
      <c r="D46" s="763"/>
      <c r="E46" s="764"/>
      <c r="F46" s="266">
        <f t="shared" ref="F46:AC46" si="15">SUM(F42:F45)</f>
        <v>0</v>
      </c>
      <c r="G46" s="269">
        <f t="shared" si="15"/>
        <v>0</v>
      </c>
      <c r="H46" s="269">
        <f t="shared" si="15"/>
        <v>0</v>
      </c>
      <c r="I46" s="244">
        <f t="shared" si="15"/>
        <v>0</v>
      </c>
      <c r="J46" s="191">
        <f t="shared" si="15"/>
        <v>0</v>
      </c>
      <c r="K46" s="193">
        <f t="shared" si="15"/>
        <v>0</v>
      </c>
      <c r="L46" s="193">
        <f t="shared" si="15"/>
        <v>0</v>
      </c>
      <c r="M46" s="192">
        <f t="shared" si="15"/>
        <v>0</v>
      </c>
      <c r="N46" s="191">
        <f t="shared" si="15"/>
        <v>0</v>
      </c>
      <c r="O46" s="193">
        <f t="shared" si="15"/>
        <v>0</v>
      </c>
      <c r="P46" s="193">
        <f t="shared" si="15"/>
        <v>0</v>
      </c>
      <c r="Q46" s="192">
        <f t="shared" si="15"/>
        <v>0</v>
      </c>
      <c r="R46" s="191">
        <f t="shared" si="15"/>
        <v>0</v>
      </c>
      <c r="S46" s="193">
        <f t="shared" si="15"/>
        <v>0</v>
      </c>
      <c r="T46" s="193">
        <f t="shared" si="15"/>
        <v>0</v>
      </c>
      <c r="U46" s="192">
        <f t="shared" si="15"/>
        <v>0</v>
      </c>
      <c r="V46" s="191">
        <f t="shared" si="15"/>
        <v>0</v>
      </c>
      <c r="W46" s="193">
        <f t="shared" si="15"/>
        <v>0</v>
      </c>
      <c r="X46" s="193">
        <f t="shared" si="15"/>
        <v>0</v>
      </c>
      <c r="Y46" s="192">
        <f t="shared" si="15"/>
        <v>0</v>
      </c>
      <c r="Z46" s="191">
        <f t="shared" si="15"/>
        <v>0</v>
      </c>
      <c r="AA46" s="193">
        <f t="shared" si="15"/>
        <v>0</v>
      </c>
      <c r="AB46" s="193">
        <f t="shared" si="15"/>
        <v>0</v>
      </c>
      <c r="AC46" s="192">
        <f t="shared" si="15"/>
        <v>0</v>
      </c>
      <c r="AD46" s="190">
        <f>SUM(F46:AC46)/4</f>
        <v>0</v>
      </c>
      <c r="AF46" s="279">
        <f t="shared" ref="AF46:BC46" si="16">SUM(AF42:AF45)</f>
        <v>0</v>
      </c>
      <c r="AG46" s="280">
        <f t="shared" si="16"/>
        <v>0</v>
      </c>
      <c r="AH46" s="280">
        <f t="shared" si="16"/>
        <v>0</v>
      </c>
      <c r="AI46" s="281">
        <f t="shared" si="16"/>
        <v>0</v>
      </c>
      <c r="AJ46" s="279">
        <f t="shared" si="16"/>
        <v>0</v>
      </c>
      <c r="AK46" s="280">
        <f t="shared" si="16"/>
        <v>0</v>
      </c>
      <c r="AL46" s="280">
        <f t="shared" si="16"/>
        <v>0</v>
      </c>
      <c r="AM46" s="281">
        <f t="shared" si="16"/>
        <v>0</v>
      </c>
      <c r="AN46" s="279">
        <f t="shared" si="16"/>
        <v>0</v>
      </c>
      <c r="AO46" s="280">
        <f t="shared" si="16"/>
        <v>0</v>
      </c>
      <c r="AP46" s="280">
        <f t="shared" si="16"/>
        <v>0</v>
      </c>
      <c r="AQ46" s="281">
        <f t="shared" si="16"/>
        <v>0</v>
      </c>
      <c r="AR46" s="279">
        <f t="shared" si="16"/>
        <v>0</v>
      </c>
      <c r="AS46" s="280">
        <f t="shared" si="16"/>
        <v>0</v>
      </c>
      <c r="AT46" s="280">
        <f t="shared" si="16"/>
        <v>0</v>
      </c>
      <c r="AU46" s="281">
        <f t="shared" si="16"/>
        <v>0</v>
      </c>
      <c r="AV46" s="279">
        <f t="shared" si="16"/>
        <v>0</v>
      </c>
      <c r="AW46" s="280">
        <f t="shared" si="16"/>
        <v>0</v>
      </c>
      <c r="AX46" s="280">
        <f t="shared" si="16"/>
        <v>0</v>
      </c>
      <c r="AY46" s="281">
        <f t="shared" si="16"/>
        <v>0</v>
      </c>
      <c r="AZ46" s="279">
        <f t="shared" si="16"/>
        <v>0</v>
      </c>
      <c r="BA46" s="280">
        <f t="shared" si="16"/>
        <v>0</v>
      </c>
      <c r="BB46" s="280">
        <f t="shared" si="16"/>
        <v>0</v>
      </c>
      <c r="BC46" s="281">
        <f t="shared" si="16"/>
        <v>0</v>
      </c>
      <c r="BD46" s="294">
        <f t="shared" si="14"/>
        <v>0</v>
      </c>
    </row>
    <row r="47" spans="3:56" ht="19" customHeight="1" thickBot="1">
      <c r="C47" s="762" t="s">
        <v>136</v>
      </c>
      <c r="D47" s="763"/>
      <c r="E47" s="764"/>
      <c r="F47" s="745">
        <f>SUM(F46:I46)/4</f>
        <v>0</v>
      </c>
      <c r="G47" s="746"/>
      <c r="H47" s="746"/>
      <c r="I47" s="747"/>
      <c r="J47" s="745">
        <f>SUM(J46:M46)/4</f>
        <v>0</v>
      </c>
      <c r="K47" s="746"/>
      <c r="L47" s="746"/>
      <c r="M47" s="747"/>
      <c r="N47" s="745">
        <f>SUM(N46:Q46)/4</f>
        <v>0</v>
      </c>
      <c r="O47" s="746"/>
      <c r="P47" s="746"/>
      <c r="Q47" s="747"/>
      <c r="R47" s="745">
        <f>SUM(R46:U46)/4</f>
        <v>0</v>
      </c>
      <c r="S47" s="746"/>
      <c r="T47" s="746"/>
      <c r="U47" s="747"/>
      <c r="V47" s="745">
        <f>SUM(V46:Y46)/4</f>
        <v>0</v>
      </c>
      <c r="W47" s="746"/>
      <c r="X47" s="746"/>
      <c r="Y47" s="747"/>
      <c r="Z47" s="745">
        <f>SUM(Z46:AC46)/4</f>
        <v>0</v>
      </c>
      <c r="AA47" s="746"/>
      <c r="AB47" s="746"/>
      <c r="AC47" s="747"/>
      <c r="AD47" s="361">
        <f>AD46</f>
        <v>0</v>
      </c>
      <c r="AF47" s="738">
        <f>SUM(AF46:AI46)</f>
        <v>0</v>
      </c>
      <c r="AG47" s="739"/>
      <c r="AH47" s="739"/>
      <c r="AI47" s="748"/>
      <c r="AJ47" s="738">
        <f>SUM(AJ46:AM46)</f>
        <v>0</v>
      </c>
      <c r="AK47" s="739"/>
      <c r="AL47" s="739"/>
      <c r="AM47" s="748"/>
      <c r="AN47" s="738">
        <f>SUM(AN46:AQ46)</f>
        <v>0</v>
      </c>
      <c r="AO47" s="739"/>
      <c r="AP47" s="739"/>
      <c r="AQ47" s="748"/>
      <c r="AR47" s="738">
        <f>SUM(AR46:AU46)</f>
        <v>0</v>
      </c>
      <c r="AS47" s="739"/>
      <c r="AT47" s="739"/>
      <c r="AU47" s="748"/>
      <c r="AV47" s="738">
        <f>SUM(AV46:AY46)</f>
        <v>0</v>
      </c>
      <c r="AW47" s="739"/>
      <c r="AX47" s="739"/>
      <c r="AY47" s="748"/>
      <c r="AZ47" s="738">
        <f>SUM(AZ46:BC46)</f>
        <v>0</v>
      </c>
      <c r="BA47" s="739"/>
      <c r="BB47" s="739"/>
      <c r="BC47" s="748"/>
      <c r="BD47" s="207">
        <f>BD46</f>
        <v>0</v>
      </c>
    </row>
    <row r="48" spans="3:56" ht="19" customHeight="1" thickBot="1"/>
    <row r="49" spans="3:56" ht="19" customHeight="1">
      <c r="C49" s="575" t="s">
        <v>172</v>
      </c>
      <c r="D49" s="576"/>
      <c r="E49" s="576"/>
      <c r="F49" s="576"/>
      <c r="G49" s="576"/>
      <c r="H49" s="576"/>
      <c r="I49" s="576"/>
      <c r="J49" s="576"/>
      <c r="K49" s="576"/>
      <c r="L49" s="576"/>
      <c r="M49" s="576"/>
      <c r="N49" s="576"/>
      <c r="O49" s="576"/>
      <c r="P49" s="576"/>
      <c r="Q49" s="576"/>
      <c r="R49" s="576"/>
      <c r="S49" s="576"/>
      <c r="T49" s="576"/>
      <c r="U49" s="576"/>
      <c r="V49" s="576"/>
      <c r="W49" s="576"/>
      <c r="X49" s="576"/>
      <c r="Y49" s="576"/>
      <c r="Z49" s="576"/>
      <c r="AA49" s="576"/>
      <c r="AB49" s="576"/>
      <c r="AC49" s="576"/>
      <c r="AD49" s="576"/>
      <c r="AF49" s="672" t="s">
        <v>174</v>
      </c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3"/>
      <c r="AU49" s="673"/>
      <c r="AV49" s="673"/>
      <c r="AW49" s="673"/>
      <c r="AX49" s="673"/>
      <c r="AY49" s="673"/>
      <c r="AZ49" s="673"/>
      <c r="BA49" s="673"/>
      <c r="BB49" s="673"/>
      <c r="BC49" s="673"/>
      <c r="BD49" s="674"/>
    </row>
    <row r="50" spans="3:56" ht="25">
      <c r="C50" s="666" t="e">
        <f>'Information and Instructions'!#REF!</f>
        <v>#REF!</v>
      </c>
      <c r="D50" s="667"/>
      <c r="E50" s="667"/>
      <c r="F50" s="667"/>
      <c r="G50" s="667"/>
      <c r="H50" s="667"/>
      <c r="I50" s="667"/>
      <c r="J50" s="668" t="e">
        <f>'Information and Instructions'!#REF!</f>
        <v>#REF!</v>
      </c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F50" s="666" t="e">
        <f>'Information and Instructions'!#REF!</f>
        <v>#REF!</v>
      </c>
      <c r="AG50" s="667"/>
      <c r="AH50" s="667"/>
      <c r="AI50" s="667"/>
      <c r="AJ50" s="667"/>
      <c r="AK50" s="667"/>
      <c r="AL50" s="667"/>
      <c r="AM50" s="667"/>
      <c r="AN50" s="667"/>
      <c r="AO50" s="668" t="e">
        <f>'Information and Instructions'!#REF!</f>
        <v>#REF!</v>
      </c>
      <c r="AP50" s="668"/>
      <c r="AQ50" s="668"/>
      <c r="AR50" s="668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9"/>
    </row>
    <row r="51" spans="3:56" ht="16" thickBot="1">
      <c r="C51" s="618"/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  <c r="AC51" s="619"/>
      <c r="AD51" s="619"/>
      <c r="AF51" s="618" t="s">
        <v>39</v>
      </c>
      <c r="AG51" s="619"/>
      <c r="AH51" s="619"/>
      <c r="AI51" s="619"/>
      <c r="AJ51" s="619"/>
      <c r="AK51" s="619"/>
      <c r="AL51" s="619"/>
      <c r="AM51" s="619"/>
      <c r="AN51" s="619"/>
      <c r="AO51" s="619"/>
      <c r="AP51" s="619"/>
      <c r="AQ51" s="619"/>
      <c r="AR51" s="619"/>
      <c r="AS51" s="619"/>
      <c r="AT51" s="619"/>
      <c r="AU51" s="619"/>
      <c r="AV51" s="619"/>
      <c r="AW51" s="619"/>
      <c r="AX51" s="619"/>
      <c r="AY51" s="619"/>
      <c r="AZ51" s="619"/>
      <c r="BA51" s="619"/>
      <c r="BB51" s="619"/>
      <c r="BC51" s="619"/>
      <c r="BD51" s="744"/>
    </row>
    <row r="52" spans="3:56" ht="16" thickBot="1">
      <c r="C52" s="755">
        <f>'Information and Instructions'!$C$23</f>
        <v>0</v>
      </c>
      <c r="D52" s="756"/>
      <c r="E52" s="756"/>
      <c r="F52" s="756"/>
      <c r="G52" s="756"/>
      <c r="H52" s="756"/>
      <c r="I52" s="756"/>
      <c r="J52" s="756"/>
      <c r="K52" s="756"/>
      <c r="L52" s="756"/>
      <c r="M52" s="756"/>
      <c r="N52" s="756"/>
      <c r="O52" s="756"/>
      <c r="P52" s="756"/>
      <c r="Q52" s="756"/>
      <c r="R52" s="756"/>
      <c r="S52" s="756"/>
      <c r="T52" s="756"/>
      <c r="U52" s="756"/>
      <c r="V52" s="756"/>
      <c r="W52" s="756"/>
      <c r="X52" s="756"/>
      <c r="Y52" s="756"/>
      <c r="Z52" s="756"/>
      <c r="AA52" s="756"/>
      <c r="AB52" s="756"/>
      <c r="AC52" s="756"/>
      <c r="AD52" s="757"/>
      <c r="AF52" s="755">
        <f>'Information and Instructions'!A47</f>
        <v>0</v>
      </c>
      <c r="AG52" s="756"/>
      <c r="AH52" s="756"/>
      <c r="AI52" s="756"/>
      <c r="AJ52" s="756"/>
      <c r="AK52" s="756"/>
      <c r="AL52" s="756"/>
      <c r="AM52" s="756"/>
      <c r="AN52" s="756"/>
      <c r="AO52" s="756"/>
      <c r="AP52" s="756"/>
      <c r="AQ52" s="756"/>
      <c r="AR52" s="756"/>
      <c r="AS52" s="756"/>
      <c r="AT52" s="756"/>
      <c r="AU52" s="756"/>
      <c r="AV52" s="756"/>
      <c r="AW52" s="756"/>
      <c r="AX52" s="756"/>
      <c r="AY52" s="756"/>
      <c r="AZ52" s="756"/>
      <c r="BA52" s="756"/>
      <c r="BB52" s="756"/>
      <c r="BC52" s="756"/>
      <c r="BD52" s="757"/>
    </row>
    <row r="53" spans="3:56" ht="15.5">
      <c r="C53" s="758"/>
      <c r="D53" s="759"/>
      <c r="E53" s="170"/>
      <c r="F53" s="752" t="e">
        <f>#REF!</f>
        <v>#REF!</v>
      </c>
      <c r="G53" s="753"/>
      <c r="H53" s="753"/>
      <c r="I53" s="754"/>
      <c r="J53" s="749" t="e">
        <f>#REF!</f>
        <v>#REF!</v>
      </c>
      <c r="K53" s="750"/>
      <c r="L53" s="750"/>
      <c r="M53" s="751"/>
      <c r="N53" s="749" t="e">
        <f>#REF!</f>
        <v>#REF!</v>
      </c>
      <c r="O53" s="750"/>
      <c r="P53" s="750"/>
      <c r="Q53" s="751"/>
      <c r="R53" s="749" t="e">
        <f>#REF!</f>
        <v>#REF!</v>
      </c>
      <c r="S53" s="750"/>
      <c r="T53" s="750"/>
      <c r="U53" s="751"/>
      <c r="V53" s="749" t="e">
        <f>#REF!</f>
        <v>#REF!</v>
      </c>
      <c r="W53" s="750"/>
      <c r="X53" s="750"/>
      <c r="Y53" s="751"/>
      <c r="Z53" s="749" t="e">
        <f>#REF!</f>
        <v>#REF!</v>
      </c>
      <c r="AA53" s="750"/>
      <c r="AB53" s="750"/>
      <c r="AC53" s="751"/>
      <c r="AD53" s="170"/>
      <c r="AF53" s="752" t="e">
        <f>#REF!</f>
        <v>#REF!</v>
      </c>
      <c r="AG53" s="753"/>
      <c r="AH53" s="753"/>
      <c r="AI53" s="754"/>
      <c r="AJ53" s="749" t="e">
        <f>#REF!</f>
        <v>#REF!</v>
      </c>
      <c r="AK53" s="750"/>
      <c r="AL53" s="750"/>
      <c r="AM53" s="751"/>
      <c r="AN53" s="749" t="e">
        <f>#REF!</f>
        <v>#REF!</v>
      </c>
      <c r="AO53" s="750"/>
      <c r="AP53" s="750"/>
      <c r="AQ53" s="751"/>
      <c r="AR53" s="749" t="e">
        <f>#REF!</f>
        <v>#REF!</v>
      </c>
      <c r="AS53" s="750"/>
      <c r="AT53" s="750"/>
      <c r="AU53" s="751"/>
      <c r="AV53" s="749" t="e">
        <f>#REF!</f>
        <v>#REF!</v>
      </c>
      <c r="AW53" s="750"/>
      <c r="AX53" s="750"/>
      <c r="AY53" s="751"/>
      <c r="AZ53" s="749" t="e">
        <f>#REF!</f>
        <v>#REF!</v>
      </c>
      <c r="BA53" s="750"/>
      <c r="BB53" s="750"/>
      <c r="BC53" s="751"/>
      <c r="BD53" s="170"/>
    </row>
    <row r="54" spans="3:56">
      <c r="C54" s="765" t="s">
        <v>58</v>
      </c>
      <c r="D54" s="766"/>
      <c r="E54" s="767" t="s">
        <v>59</v>
      </c>
      <c r="F54" s="262" t="s">
        <v>85</v>
      </c>
      <c r="G54" s="263" t="s">
        <v>86</v>
      </c>
      <c r="H54" s="173" t="s">
        <v>87</v>
      </c>
      <c r="I54" s="165" t="s">
        <v>88</v>
      </c>
      <c r="J54" s="177" t="s">
        <v>85</v>
      </c>
      <c r="K54" s="165" t="s">
        <v>86</v>
      </c>
      <c r="L54" s="167" t="s">
        <v>87</v>
      </c>
      <c r="M54" s="168" t="s">
        <v>88</v>
      </c>
      <c r="N54" s="177" t="s">
        <v>85</v>
      </c>
      <c r="O54" s="165" t="s">
        <v>86</v>
      </c>
      <c r="P54" s="167" t="s">
        <v>87</v>
      </c>
      <c r="Q54" s="168" t="s">
        <v>88</v>
      </c>
      <c r="R54" s="177" t="s">
        <v>85</v>
      </c>
      <c r="S54" s="165" t="s">
        <v>86</v>
      </c>
      <c r="T54" s="167" t="s">
        <v>87</v>
      </c>
      <c r="U54" s="168" t="s">
        <v>88</v>
      </c>
      <c r="V54" s="177" t="s">
        <v>85</v>
      </c>
      <c r="W54" s="165" t="s">
        <v>86</v>
      </c>
      <c r="X54" s="167" t="s">
        <v>87</v>
      </c>
      <c r="Y54" s="168" t="s">
        <v>88</v>
      </c>
      <c r="Z54" s="177" t="s">
        <v>85</v>
      </c>
      <c r="AA54" s="165" t="s">
        <v>86</v>
      </c>
      <c r="AB54" s="167" t="s">
        <v>87</v>
      </c>
      <c r="AC54" s="168" t="s">
        <v>88</v>
      </c>
      <c r="AD54" s="174" t="s">
        <v>54</v>
      </c>
      <c r="AF54" s="177" t="s">
        <v>85</v>
      </c>
      <c r="AG54" s="165" t="s">
        <v>86</v>
      </c>
      <c r="AH54" s="167" t="s">
        <v>87</v>
      </c>
      <c r="AI54" s="168" t="s">
        <v>88</v>
      </c>
      <c r="AJ54" s="177" t="s">
        <v>85</v>
      </c>
      <c r="AK54" s="165" t="s">
        <v>86</v>
      </c>
      <c r="AL54" s="167" t="s">
        <v>87</v>
      </c>
      <c r="AM54" s="168" t="s">
        <v>88</v>
      </c>
      <c r="AN54" s="177" t="s">
        <v>85</v>
      </c>
      <c r="AO54" s="165" t="s">
        <v>86</v>
      </c>
      <c r="AP54" s="167" t="s">
        <v>87</v>
      </c>
      <c r="AQ54" s="168" t="s">
        <v>88</v>
      </c>
      <c r="AR54" s="177" t="s">
        <v>85</v>
      </c>
      <c r="AS54" s="165" t="s">
        <v>86</v>
      </c>
      <c r="AT54" s="167" t="s">
        <v>87</v>
      </c>
      <c r="AU54" s="168" t="s">
        <v>88</v>
      </c>
      <c r="AV54" s="177" t="s">
        <v>85</v>
      </c>
      <c r="AW54" s="165" t="s">
        <v>86</v>
      </c>
      <c r="AX54" s="167" t="s">
        <v>87</v>
      </c>
      <c r="AY54" s="168" t="s">
        <v>88</v>
      </c>
      <c r="AZ54" s="177" t="s">
        <v>85</v>
      </c>
      <c r="BA54" s="165" t="s">
        <v>86</v>
      </c>
      <c r="BB54" s="167" t="s">
        <v>87</v>
      </c>
      <c r="BC54" s="168" t="s">
        <v>88</v>
      </c>
      <c r="BD54" s="174" t="s">
        <v>54</v>
      </c>
    </row>
    <row r="55" spans="3:56" ht="14.5" thickBot="1">
      <c r="C55" s="769"/>
      <c r="D55" s="770"/>
      <c r="E55" s="768"/>
      <c r="F55" s="262" t="s">
        <v>61</v>
      </c>
      <c r="G55" s="263" t="s">
        <v>61</v>
      </c>
      <c r="H55" s="261" t="s">
        <v>61</v>
      </c>
      <c r="I55" s="166" t="s">
        <v>61</v>
      </c>
      <c r="J55" s="175" t="s">
        <v>61</v>
      </c>
      <c r="K55" s="176" t="s">
        <v>61</v>
      </c>
      <c r="L55" s="176" t="s">
        <v>61</v>
      </c>
      <c r="M55" s="178" t="s">
        <v>61</v>
      </c>
      <c r="N55" s="175" t="s">
        <v>61</v>
      </c>
      <c r="O55" s="176" t="s">
        <v>61</v>
      </c>
      <c r="P55" s="176" t="s">
        <v>61</v>
      </c>
      <c r="Q55" s="178" t="s">
        <v>61</v>
      </c>
      <c r="R55" s="175" t="s">
        <v>61</v>
      </c>
      <c r="S55" s="176" t="s">
        <v>61</v>
      </c>
      <c r="T55" s="176" t="s">
        <v>61</v>
      </c>
      <c r="U55" s="178" t="s">
        <v>61</v>
      </c>
      <c r="V55" s="175" t="s">
        <v>61</v>
      </c>
      <c r="W55" s="176" t="s">
        <v>61</v>
      </c>
      <c r="X55" s="176" t="s">
        <v>61</v>
      </c>
      <c r="Y55" s="178" t="s">
        <v>61</v>
      </c>
      <c r="Z55" s="175" t="s">
        <v>61</v>
      </c>
      <c r="AA55" s="176" t="s">
        <v>61</v>
      </c>
      <c r="AB55" s="176" t="s">
        <v>61</v>
      </c>
      <c r="AC55" s="178" t="s">
        <v>61</v>
      </c>
      <c r="AD55" s="179" t="s">
        <v>61</v>
      </c>
      <c r="AF55" s="175" t="s">
        <v>62</v>
      </c>
      <c r="AG55" s="176" t="s">
        <v>62</v>
      </c>
      <c r="AH55" s="176" t="s">
        <v>62</v>
      </c>
      <c r="AI55" s="178" t="s">
        <v>62</v>
      </c>
      <c r="AJ55" s="175" t="s">
        <v>62</v>
      </c>
      <c r="AK55" s="176" t="s">
        <v>62</v>
      </c>
      <c r="AL55" s="176" t="s">
        <v>62</v>
      </c>
      <c r="AM55" s="178" t="s">
        <v>62</v>
      </c>
      <c r="AN55" s="175" t="s">
        <v>62</v>
      </c>
      <c r="AO55" s="176" t="s">
        <v>62</v>
      </c>
      <c r="AP55" s="176" t="s">
        <v>62</v>
      </c>
      <c r="AQ55" s="178" t="s">
        <v>62</v>
      </c>
      <c r="AR55" s="175" t="s">
        <v>62</v>
      </c>
      <c r="AS55" s="176" t="s">
        <v>62</v>
      </c>
      <c r="AT55" s="176" t="s">
        <v>62</v>
      </c>
      <c r="AU55" s="178" t="s">
        <v>62</v>
      </c>
      <c r="AV55" s="175" t="s">
        <v>62</v>
      </c>
      <c r="AW55" s="176" t="s">
        <v>62</v>
      </c>
      <c r="AX55" s="176" t="s">
        <v>62</v>
      </c>
      <c r="AY55" s="178" t="s">
        <v>62</v>
      </c>
      <c r="AZ55" s="175" t="s">
        <v>62</v>
      </c>
      <c r="BA55" s="176" t="s">
        <v>62</v>
      </c>
      <c r="BB55" s="176" t="s">
        <v>62</v>
      </c>
      <c r="BC55" s="178" t="s">
        <v>62</v>
      </c>
      <c r="BD55" s="26" t="s">
        <v>62</v>
      </c>
    </row>
    <row r="56" spans="3:56" ht="18.5" thickBot="1">
      <c r="C56" s="771" t="s">
        <v>173</v>
      </c>
      <c r="D56" s="772"/>
      <c r="E56" s="772"/>
      <c r="F56" s="772"/>
      <c r="G56" s="772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3"/>
      <c r="AF56" s="604" t="s">
        <v>175</v>
      </c>
      <c r="AG56" s="605"/>
      <c r="AH56" s="605"/>
      <c r="AI56" s="605"/>
      <c r="AJ56" s="605"/>
      <c r="AK56" s="605"/>
      <c r="AL56" s="605"/>
      <c r="AM56" s="605"/>
      <c r="AN56" s="605"/>
      <c r="AO56" s="605"/>
      <c r="AP56" s="605"/>
      <c r="AQ56" s="605"/>
      <c r="AR56" s="605"/>
      <c r="AS56" s="605"/>
      <c r="AT56" s="605"/>
      <c r="AU56" s="605"/>
      <c r="AV56" s="605"/>
      <c r="AW56" s="605"/>
      <c r="AX56" s="605"/>
      <c r="AY56" s="605"/>
      <c r="AZ56" s="605"/>
      <c r="BA56" s="605"/>
      <c r="BB56" s="605"/>
      <c r="BC56" s="605"/>
      <c r="BD56" s="773"/>
    </row>
    <row r="57" spans="3:56" ht="19" customHeight="1" thickBot="1">
      <c r="C57" s="760" t="str">
        <f>C26</f>
        <v>N/A</v>
      </c>
      <c r="D57" s="761"/>
      <c r="E57" s="360">
        <f>VLOOKUP($C57,Sheet1!$A$10:$D$17,2,FALSE)</f>
        <v>0</v>
      </c>
      <c r="F57" s="366">
        <v>0</v>
      </c>
      <c r="G57" s="288">
        <v>0</v>
      </c>
      <c r="H57" s="288">
        <v>0</v>
      </c>
      <c r="I57" s="288">
        <v>0</v>
      </c>
      <c r="J57" s="288">
        <v>0</v>
      </c>
      <c r="K57" s="288">
        <v>0</v>
      </c>
      <c r="L57" s="288">
        <v>0</v>
      </c>
      <c r="M57" s="288">
        <v>0</v>
      </c>
      <c r="N57" s="288">
        <v>0</v>
      </c>
      <c r="O57" s="288">
        <v>0</v>
      </c>
      <c r="P57" s="288">
        <v>0</v>
      </c>
      <c r="Q57" s="288">
        <v>0</v>
      </c>
      <c r="R57" s="288">
        <v>0</v>
      </c>
      <c r="S57" s="288">
        <v>0</v>
      </c>
      <c r="T57" s="288">
        <v>0</v>
      </c>
      <c r="U57" s="288">
        <v>0</v>
      </c>
      <c r="V57" s="288">
        <v>0</v>
      </c>
      <c r="W57" s="288">
        <v>0</v>
      </c>
      <c r="X57" s="288">
        <v>0</v>
      </c>
      <c r="Y57" s="288">
        <v>0</v>
      </c>
      <c r="Z57" s="288">
        <v>0</v>
      </c>
      <c r="AA57" s="288">
        <v>0</v>
      </c>
      <c r="AB57" s="288">
        <v>0</v>
      </c>
      <c r="AC57" s="288">
        <v>0</v>
      </c>
      <c r="AD57" s="190">
        <f>SUM(F57:AC57)/4</f>
        <v>0</v>
      </c>
      <c r="AE57" s="28"/>
      <c r="AF57" s="274">
        <f>$E57*1*F57*1*0.25</f>
        <v>0</v>
      </c>
      <c r="AG57" s="275">
        <f>$E57*1*G57*1*0.25</f>
        <v>0</v>
      </c>
      <c r="AH57" s="275">
        <f t="shared" ref="AH57:BC60" si="17">$E57*1*H57*1*0.25</f>
        <v>0</v>
      </c>
      <c r="AI57" s="276">
        <f t="shared" si="17"/>
        <v>0</v>
      </c>
      <c r="AJ57" s="274">
        <f t="shared" si="17"/>
        <v>0</v>
      </c>
      <c r="AK57" s="275">
        <f t="shared" si="17"/>
        <v>0</v>
      </c>
      <c r="AL57" s="275">
        <f t="shared" si="17"/>
        <v>0</v>
      </c>
      <c r="AM57" s="276">
        <f t="shared" si="17"/>
        <v>0</v>
      </c>
      <c r="AN57" s="274">
        <f t="shared" si="17"/>
        <v>0</v>
      </c>
      <c r="AO57" s="275">
        <f t="shared" si="17"/>
        <v>0</v>
      </c>
      <c r="AP57" s="275">
        <f t="shared" si="17"/>
        <v>0</v>
      </c>
      <c r="AQ57" s="276">
        <f t="shared" si="17"/>
        <v>0</v>
      </c>
      <c r="AR57" s="274">
        <f t="shared" si="17"/>
        <v>0</v>
      </c>
      <c r="AS57" s="275">
        <f t="shared" si="17"/>
        <v>0</v>
      </c>
      <c r="AT57" s="275">
        <f t="shared" si="17"/>
        <v>0</v>
      </c>
      <c r="AU57" s="276">
        <f t="shared" si="17"/>
        <v>0</v>
      </c>
      <c r="AV57" s="274">
        <f t="shared" si="17"/>
        <v>0</v>
      </c>
      <c r="AW57" s="275">
        <f t="shared" si="17"/>
        <v>0</v>
      </c>
      <c r="AX57" s="275">
        <f t="shared" si="17"/>
        <v>0</v>
      </c>
      <c r="AY57" s="276">
        <f t="shared" si="17"/>
        <v>0</v>
      </c>
      <c r="AZ57" s="274">
        <f t="shared" si="17"/>
        <v>0</v>
      </c>
      <c r="BA57" s="275">
        <f t="shared" si="17"/>
        <v>0</v>
      </c>
      <c r="BB57" s="275">
        <f t="shared" si="17"/>
        <v>0</v>
      </c>
      <c r="BC57" s="276">
        <f t="shared" si="17"/>
        <v>0</v>
      </c>
      <c r="BD57" s="323">
        <f>SUM(AF57:BC57)</f>
        <v>0</v>
      </c>
    </row>
    <row r="58" spans="3:56" ht="19" customHeight="1" thickBot="1">
      <c r="C58" s="760" t="str">
        <f>C27</f>
        <v>N/A</v>
      </c>
      <c r="D58" s="761"/>
      <c r="E58" s="360">
        <f>VLOOKUP($C58,Sheet1!$A$10:$D$17,2,FALSE)</f>
        <v>0</v>
      </c>
      <c r="F58" s="366">
        <v>0</v>
      </c>
      <c r="G58" s="288">
        <v>0</v>
      </c>
      <c r="H58" s="288">
        <v>0</v>
      </c>
      <c r="I58" s="288">
        <v>0</v>
      </c>
      <c r="J58" s="288">
        <v>0</v>
      </c>
      <c r="K58" s="288">
        <v>0</v>
      </c>
      <c r="L58" s="288">
        <v>0</v>
      </c>
      <c r="M58" s="288">
        <v>0</v>
      </c>
      <c r="N58" s="288">
        <v>0</v>
      </c>
      <c r="O58" s="288">
        <v>0</v>
      </c>
      <c r="P58" s="288">
        <v>0</v>
      </c>
      <c r="Q58" s="288">
        <v>0</v>
      </c>
      <c r="R58" s="288">
        <v>0</v>
      </c>
      <c r="S58" s="288">
        <v>0</v>
      </c>
      <c r="T58" s="288">
        <v>0</v>
      </c>
      <c r="U58" s="288">
        <v>0</v>
      </c>
      <c r="V58" s="288">
        <v>0</v>
      </c>
      <c r="W58" s="288">
        <v>0</v>
      </c>
      <c r="X58" s="288">
        <v>0</v>
      </c>
      <c r="Y58" s="288">
        <v>0</v>
      </c>
      <c r="Z58" s="288">
        <v>0</v>
      </c>
      <c r="AA58" s="288">
        <v>0</v>
      </c>
      <c r="AB58" s="288">
        <v>0</v>
      </c>
      <c r="AC58" s="288">
        <v>0</v>
      </c>
      <c r="AD58" s="190">
        <f t="shared" ref="AD58:AD59" si="18">SUM(F58:AC58)/4</f>
        <v>0</v>
      </c>
      <c r="AF58" s="277">
        <f t="shared" ref="AF58:AF60" si="19">$E58*1*F58*1*0.25</f>
        <v>0</v>
      </c>
      <c r="AG58" s="273">
        <f t="shared" ref="AG58:AG60" si="20">$E58*1*G58*1*0.25</f>
        <v>0</v>
      </c>
      <c r="AH58" s="273">
        <f t="shared" si="17"/>
        <v>0</v>
      </c>
      <c r="AI58" s="278">
        <f t="shared" si="17"/>
        <v>0</v>
      </c>
      <c r="AJ58" s="277">
        <f t="shared" si="17"/>
        <v>0</v>
      </c>
      <c r="AK58" s="273">
        <f t="shared" si="17"/>
        <v>0</v>
      </c>
      <c r="AL58" s="273">
        <f t="shared" si="17"/>
        <v>0</v>
      </c>
      <c r="AM58" s="278">
        <f t="shared" si="17"/>
        <v>0</v>
      </c>
      <c r="AN58" s="277">
        <f t="shared" si="17"/>
        <v>0</v>
      </c>
      <c r="AO58" s="273">
        <f t="shared" si="17"/>
        <v>0</v>
      </c>
      <c r="AP58" s="273">
        <f t="shared" si="17"/>
        <v>0</v>
      </c>
      <c r="AQ58" s="278">
        <f t="shared" si="17"/>
        <v>0</v>
      </c>
      <c r="AR58" s="277">
        <f t="shared" si="17"/>
        <v>0</v>
      </c>
      <c r="AS58" s="273">
        <f t="shared" si="17"/>
        <v>0</v>
      </c>
      <c r="AT58" s="273">
        <f t="shared" si="17"/>
        <v>0</v>
      </c>
      <c r="AU58" s="278">
        <f t="shared" si="17"/>
        <v>0</v>
      </c>
      <c r="AV58" s="277">
        <f t="shared" si="17"/>
        <v>0</v>
      </c>
      <c r="AW58" s="273">
        <f t="shared" si="17"/>
        <v>0</v>
      </c>
      <c r="AX58" s="273">
        <f t="shared" si="17"/>
        <v>0</v>
      </c>
      <c r="AY58" s="278">
        <f t="shared" si="17"/>
        <v>0</v>
      </c>
      <c r="AZ58" s="277">
        <f t="shared" si="17"/>
        <v>0</v>
      </c>
      <c r="BA58" s="273">
        <f t="shared" si="17"/>
        <v>0</v>
      </c>
      <c r="BB58" s="273">
        <f t="shared" si="17"/>
        <v>0</v>
      </c>
      <c r="BC58" s="278">
        <f t="shared" si="17"/>
        <v>0</v>
      </c>
      <c r="BD58" s="324">
        <f t="shared" ref="BD58:BD60" si="21">SUM(AF58:BC58)</f>
        <v>0</v>
      </c>
    </row>
    <row r="59" spans="3:56" ht="19" customHeight="1" thickBot="1">
      <c r="C59" s="760" t="str">
        <f t="shared" ref="C59:C60" si="22">C28</f>
        <v>N/A</v>
      </c>
      <c r="D59" s="761"/>
      <c r="E59" s="360">
        <f>VLOOKUP($C59,Sheet1!$A$10:$D$17,2,FALSE)</f>
        <v>0</v>
      </c>
      <c r="F59" s="366">
        <v>0</v>
      </c>
      <c r="G59" s="288">
        <v>0</v>
      </c>
      <c r="H59" s="288">
        <v>0</v>
      </c>
      <c r="I59" s="288">
        <v>0</v>
      </c>
      <c r="J59" s="288">
        <v>0</v>
      </c>
      <c r="K59" s="288">
        <v>0</v>
      </c>
      <c r="L59" s="288">
        <v>0</v>
      </c>
      <c r="M59" s="288">
        <v>0</v>
      </c>
      <c r="N59" s="288">
        <v>0</v>
      </c>
      <c r="O59" s="288">
        <v>0</v>
      </c>
      <c r="P59" s="288">
        <v>0</v>
      </c>
      <c r="Q59" s="288">
        <v>0</v>
      </c>
      <c r="R59" s="288">
        <v>0</v>
      </c>
      <c r="S59" s="288">
        <v>0</v>
      </c>
      <c r="T59" s="288">
        <v>0</v>
      </c>
      <c r="U59" s="288">
        <v>0</v>
      </c>
      <c r="V59" s="288">
        <v>0</v>
      </c>
      <c r="W59" s="288">
        <v>0</v>
      </c>
      <c r="X59" s="288">
        <v>0</v>
      </c>
      <c r="Y59" s="288">
        <v>0</v>
      </c>
      <c r="Z59" s="288">
        <v>0</v>
      </c>
      <c r="AA59" s="288">
        <v>0</v>
      </c>
      <c r="AB59" s="288">
        <v>0</v>
      </c>
      <c r="AC59" s="288">
        <v>0</v>
      </c>
      <c r="AD59" s="190">
        <f t="shared" si="18"/>
        <v>0</v>
      </c>
      <c r="AF59" s="277">
        <f t="shared" si="19"/>
        <v>0</v>
      </c>
      <c r="AG59" s="273">
        <f t="shared" si="20"/>
        <v>0</v>
      </c>
      <c r="AH59" s="273">
        <f t="shared" si="17"/>
        <v>0</v>
      </c>
      <c r="AI59" s="278">
        <f t="shared" si="17"/>
        <v>0</v>
      </c>
      <c r="AJ59" s="277">
        <f t="shared" si="17"/>
        <v>0</v>
      </c>
      <c r="AK59" s="273">
        <f t="shared" si="17"/>
        <v>0</v>
      </c>
      <c r="AL59" s="273">
        <f t="shared" si="17"/>
        <v>0</v>
      </c>
      <c r="AM59" s="278">
        <f t="shared" si="17"/>
        <v>0</v>
      </c>
      <c r="AN59" s="277">
        <f t="shared" si="17"/>
        <v>0</v>
      </c>
      <c r="AO59" s="273">
        <f t="shared" si="17"/>
        <v>0</v>
      </c>
      <c r="AP59" s="273">
        <f t="shared" si="17"/>
        <v>0</v>
      </c>
      <c r="AQ59" s="278">
        <f t="shared" si="17"/>
        <v>0</v>
      </c>
      <c r="AR59" s="277">
        <f t="shared" si="17"/>
        <v>0</v>
      </c>
      <c r="AS59" s="273">
        <f t="shared" si="17"/>
        <v>0</v>
      </c>
      <c r="AT59" s="273">
        <f t="shared" si="17"/>
        <v>0</v>
      </c>
      <c r="AU59" s="278">
        <f t="shared" si="17"/>
        <v>0</v>
      </c>
      <c r="AV59" s="277">
        <f t="shared" si="17"/>
        <v>0</v>
      </c>
      <c r="AW59" s="273">
        <f t="shared" si="17"/>
        <v>0</v>
      </c>
      <c r="AX59" s="273">
        <f t="shared" si="17"/>
        <v>0</v>
      </c>
      <c r="AY59" s="278">
        <f t="shared" si="17"/>
        <v>0</v>
      </c>
      <c r="AZ59" s="277">
        <f t="shared" si="17"/>
        <v>0</v>
      </c>
      <c r="BA59" s="273">
        <f t="shared" si="17"/>
        <v>0</v>
      </c>
      <c r="BB59" s="273">
        <f t="shared" si="17"/>
        <v>0</v>
      </c>
      <c r="BC59" s="278">
        <f t="shared" si="17"/>
        <v>0</v>
      </c>
      <c r="BD59" s="324">
        <f t="shared" si="21"/>
        <v>0</v>
      </c>
    </row>
    <row r="60" spans="3:56" ht="19" customHeight="1" thickBot="1">
      <c r="C60" s="760" t="str">
        <f t="shared" si="22"/>
        <v>N/A</v>
      </c>
      <c r="D60" s="761"/>
      <c r="E60" s="360">
        <f>VLOOKUP($C60,Sheet1!$A$10:$D$17,2,FALSE)</f>
        <v>0</v>
      </c>
      <c r="F60" s="367">
        <v>0</v>
      </c>
      <c r="G60" s="288">
        <v>0</v>
      </c>
      <c r="H60" s="288">
        <v>0</v>
      </c>
      <c r="I60" s="288">
        <v>0</v>
      </c>
      <c r="J60" s="289">
        <v>0</v>
      </c>
      <c r="K60" s="289">
        <v>0</v>
      </c>
      <c r="L60" s="289">
        <v>0</v>
      </c>
      <c r="M60" s="289">
        <v>0</v>
      </c>
      <c r="N60" s="289">
        <v>0</v>
      </c>
      <c r="O60" s="289">
        <v>0</v>
      </c>
      <c r="P60" s="289">
        <v>0</v>
      </c>
      <c r="Q60" s="289">
        <v>0</v>
      </c>
      <c r="R60" s="289">
        <v>0</v>
      </c>
      <c r="S60" s="289">
        <v>0</v>
      </c>
      <c r="T60" s="289">
        <v>0</v>
      </c>
      <c r="U60" s="289">
        <v>0</v>
      </c>
      <c r="V60" s="289">
        <v>0</v>
      </c>
      <c r="W60" s="289">
        <v>0</v>
      </c>
      <c r="X60" s="289">
        <v>0</v>
      </c>
      <c r="Y60" s="289">
        <v>0</v>
      </c>
      <c r="Z60" s="289">
        <v>0</v>
      </c>
      <c r="AA60" s="289">
        <v>0</v>
      </c>
      <c r="AB60" s="289">
        <v>0</v>
      </c>
      <c r="AC60" s="289">
        <v>0</v>
      </c>
      <c r="AD60" s="188">
        <f>SUM(F60:AC60)/4</f>
        <v>0</v>
      </c>
      <c r="AF60" s="277">
        <f t="shared" si="19"/>
        <v>0</v>
      </c>
      <c r="AG60" s="273">
        <f t="shared" si="20"/>
        <v>0</v>
      </c>
      <c r="AH60" s="273">
        <f t="shared" si="17"/>
        <v>0</v>
      </c>
      <c r="AI60" s="278">
        <f t="shared" si="17"/>
        <v>0</v>
      </c>
      <c r="AJ60" s="277">
        <f t="shared" si="17"/>
        <v>0</v>
      </c>
      <c r="AK60" s="273">
        <f t="shared" si="17"/>
        <v>0</v>
      </c>
      <c r="AL60" s="273">
        <f t="shared" si="17"/>
        <v>0</v>
      </c>
      <c r="AM60" s="278">
        <f t="shared" si="17"/>
        <v>0</v>
      </c>
      <c r="AN60" s="277">
        <f t="shared" si="17"/>
        <v>0</v>
      </c>
      <c r="AO60" s="273">
        <f t="shared" si="17"/>
        <v>0</v>
      </c>
      <c r="AP60" s="273">
        <f t="shared" si="17"/>
        <v>0</v>
      </c>
      <c r="AQ60" s="278">
        <f t="shared" si="17"/>
        <v>0</v>
      </c>
      <c r="AR60" s="277">
        <f t="shared" si="17"/>
        <v>0</v>
      </c>
      <c r="AS60" s="273">
        <f t="shared" si="17"/>
        <v>0</v>
      </c>
      <c r="AT60" s="273">
        <f t="shared" si="17"/>
        <v>0</v>
      </c>
      <c r="AU60" s="278">
        <f t="shared" si="17"/>
        <v>0</v>
      </c>
      <c r="AV60" s="277">
        <f t="shared" si="17"/>
        <v>0</v>
      </c>
      <c r="AW60" s="273">
        <f t="shared" si="17"/>
        <v>0</v>
      </c>
      <c r="AX60" s="273">
        <f t="shared" si="17"/>
        <v>0</v>
      </c>
      <c r="AY60" s="278">
        <f t="shared" si="17"/>
        <v>0</v>
      </c>
      <c r="AZ60" s="277">
        <f t="shared" si="17"/>
        <v>0</v>
      </c>
      <c r="BA60" s="273">
        <f t="shared" si="17"/>
        <v>0</v>
      </c>
      <c r="BB60" s="273">
        <f t="shared" si="17"/>
        <v>0</v>
      </c>
      <c r="BC60" s="278">
        <f t="shared" si="17"/>
        <v>0</v>
      </c>
      <c r="BD60" s="324">
        <f t="shared" si="21"/>
        <v>0</v>
      </c>
    </row>
    <row r="61" spans="3:56" ht="19" customHeight="1" thickBot="1">
      <c r="C61" s="762" t="s">
        <v>135</v>
      </c>
      <c r="D61" s="763"/>
      <c r="E61" s="764"/>
      <c r="F61" s="191">
        <f t="shared" ref="F61:U61" si="23">SUM(F57:F60)</f>
        <v>0</v>
      </c>
      <c r="G61" s="290">
        <f t="shared" si="23"/>
        <v>0</v>
      </c>
      <c r="H61" s="290">
        <f t="shared" si="23"/>
        <v>0</v>
      </c>
      <c r="I61" s="290">
        <f t="shared" si="23"/>
        <v>0</v>
      </c>
      <c r="J61" s="290">
        <f t="shared" si="23"/>
        <v>0</v>
      </c>
      <c r="K61" s="290">
        <f t="shared" si="23"/>
        <v>0</v>
      </c>
      <c r="L61" s="290">
        <f t="shared" si="23"/>
        <v>0</v>
      </c>
      <c r="M61" s="290">
        <f t="shared" si="23"/>
        <v>0</v>
      </c>
      <c r="N61" s="290">
        <f t="shared" si="23"/>
        <v>0</v>
      </c>
      <c r="O61" s="290">
        <f t="shared" si="23"/>
        <v>0</v>
      </c>
      <c r="P61" s="290">
        <f t="shared" si="23"/>
        <v>0</v>
      </c>
      <c r="Q61" s="290">
        <f t="shared" si="23"/>
        <v>0</v>
      </c>
      <c r="R61" s="290">
        <f t="shared" si="23"/>
        <v>0</v>
      </c>
      <c r="S61" s="290">
        <f t="shared" si="23"/>
        <v>0</v>
      </c>
      <c r="T61" s="290">
        <f t="shared" si="23"/>
        <v>0</v>
      </c>
      <c r="U61" s="290">
        <f t="shared" si="23"/>
        <v>0</v>
      </c>
      <c r="V61" s="290">
        <f t="shared" ref="V61:AD61" si="24">SUM(V57:V60)</f>
        <v>0</v>
      </c>
      <c r="W61" s="290">
        <f t="shared" si="24"/>
        <v>0</v>
      </c>
      <c r="X61" s="290">
        <f t="shared" si="24"/>
        <v>0</v>
      </c>
      <c r="Y61" s="290">
        <f t="shared" si="24"/>
        <v>0</v>
      </c>
      <c r="Z61" s="290">
        <f t="shared" si="24"/>
        <v>0</v>
      </c>
      <c r="AA61" s="290">
        <f t="shared" si="24"/>
        <v>0</v>
      </c>
      <c r="AB61" s="290">
        <f t="shared" si="24"/>
        <v>0</v>
      </c>
      <c r="AC61" s="290">
        <f t="shared" si="24"/>
        <v>0</v>
      </c>
      <c r="AD61" s="244">
        <f t="shared" si="24"/>
        <v>0</v>
      </c>
      <c r="AF61" s="326">
        <f>SUM(AF57:AF60)</f>
        <v>0</v>
      </c>
      <c r="AG61" s="327">
        <f>SUM(AG57:AG60)</f>
        <v>0</v>
      </c>
      <c r="AH61" s="327">
        <f t="shared" ref="AH61:BC61" si="25">SUM(AH57:AH60)</f>
        <v>0</v>
      </c>
      <c r="AI61" s="328">
        <f t="shared" si="25"/>
        <v>0</v>
      </c>
      <c r="AJ61" s="326">
        <f t="shared" si="25"/>
        <v>0</v>
      </c>
      <c r="AK61" s="327">
        <f t="shared" si="25"/>
        <v>0</v>
      </c>
      <c r="AL61" s="327">
        <f t="shared" si="25"/>
        <v>0</v>
      </c>
      <c r="AM61" s="328">
        <f t="shared" si="25"/>
        <v>0</v>
      </c>
      <c r="AN61" s="326">
        <f t="shared" si="25"/>
        <v>0</v>
      </c>
      <c r="AO61" s="327">
        <f t="shared" si="25"/>
        <v>0</v>
      </c>
      <c r="AP61" s="327">
        <f t="shared" si="25"/>
        <v>0</v>
      </c>
      <c r="AQ61" s="328">
        <f t="shared" si="25"/>
        <v>0</v>
      </c>
      <c r="AR61" s="326">
        <f t="shared" si="25"/>
        <v>0</v>
      </c>
      <c r="AS61" s="327">
        <f t="shared" si="25"/>
        <v>0</v>
      </c>
      <c r="AT61" s="327">
        <f t="shared" si="25"/>
        <v>0</v>
      </c>
      <c r="AU61" s="328">
        <f t="shared" si="25"/>
        <v>0</v>
      </c>
      <c r="AV61" s="326">
        <f t="shared" si="25"/>
        <v>0</v>
      </c>
      <c r="AW61" s="327">
        <f t="shared" si="25"/>
        <v>0</v>
      </c>
      <c r="AX61" s="327">
        <f t="shared" si="25"/>
        <v>0</v>
      </c>
      <c r="AY61" s="328">
        <f t="shared" si="25"/>
        <v>0</v>
      </c>
      <c r="AZ61" s="326">
        <f t="shared" si="25"/>
        <v>0</v>
      </c>
      <c r="BA61" s="327">
        <f t="shared" si="25"/>
        <v>0</v>
      </c>
      <c r="BB61" s="327">
        <f t="shared" si="25"/>
        <v>0</v>
      </c>
      <c r="BC61" s="328">
        <f t="shared" si="25"/>
        <v>0</v>
      </c>
      <c r="BD61" s="325">
        <f>SUM(AF61:BC61)</f>
        <v>0</v>
      </c>
    </row>
    <row r="62" spans="3:56" ht="19" customHeight="1" thickBot="1">
      <c r="C62" s="762" t="s">
        <v>136</v>
      </c>
      <c r="D62" s="763"/>
      <c r="E62" s="764"/>
      <c r="F62" s="745">
        <f>SUM(F61:I61)/4</f>
        <v>0</v>
      </c>
      <c r="G62" s="746"/>
      <c r="H62" s="746"/>
      <c r="I62" s="747"/>
      <c r="J62" s="745">
        <f>SUM(J61:M61)/4</f>
        <v>0</v>
      </c>
      <c r="K62" s="746"/>
      <c r="L62" s="746"/>
      <c r="M62" s="747"/>
      <c r="N62" s="745">
        <f>SUM(N61:Q61)/4</f>
        <v>0</v>
      </c>
      <c r="O62" s="746"/>
      <c r="P62" s="746"/>
      <c r="Q62" s="747"/>
      <c r="R62" s="745">
        <f>SUM(R61:U61)/4</f>
        <v>0</v>
      </c>
      <c r="S62" s="746"/>
      <c r="T62" s="746"/>
      <c r="U62" s="747"/>
      <c r="V62" s="745">
        <f>SUM(V61:Y61)/4</f>
        <v>0</v>
      </c>
      <c r="W62" s="746"/>
      <c r="X62" s="746"/>
      <c r="Y62" s="747"/>
      <c r="Z62" s="745">
        <f>SUM(Z61:AC61)/4</f>
        <v>0</v>
      </c>
      <c r="AA62" s="746"/>
      <c r="AB62" s="746"/>
      <c r="AC62" s="747"/>
      <c r="AD62" s="361">
        <f>AD61</f>
        <v>0</v>
      </c>
      <c r="AF62" s="738">
        <f>SUM(AF61:AI61)</f>
        <v>0</v>
      </c>
      <c r="AG62" s="739"/>
      <c r="AH62" s="739"/>
      <c r="AI62" s="748"/>
      <c r="AJ62" s="738">
        <f>SUM(AJ61:AM61)</f>
        <v>0</v>
      </c>
      <c r="AK62" s="739"/>
      <c r="AL62" s="739"/>
      <c r="AM62" s="748"/>
      <c r="AN62" s="738">
        <f>SUM(AN61:AQ61)</f>
        <v>0</v>
      </c>
      <c r="AO62" s="739"/>
      <c r="AP62" s="739"/>
      <c r="AQ62" s="748"/>
      <c r="AR62" s="738">
        <f>SUM(AR61:AU61)</f>
        <v>0</v>
      </c>
      <c r="AS62" s="739"/>
      <c r="AT62" s="739"/>
      <c r="AU62" s="748"/>
      <c r="AV62" s="738">
        <f>SUM(AV61:AY61)</f>
        <v>0</v>
      </c>
      <c r="AW62" s="739"/>
      <c r="AX62" s="739"/>
      <c r="AY62" s="748"/>
      <c r="AZ62" s="738">
        <f>SUM(AZ61:BC61)</f>
        <v>0</v>
      </c>
      <c r="BA62" s="739"/>
      <c r="BB62" s="739"/>
      <c r="BC62" s="748"/>
      <c r="BD62" s="362">
        <f>BD61</f>
        <v>0</v>
      </c>
    </row>
  </sheetData>
  <sheetProtection algorithmName="SHA-512" hashValue="lGVZlZ30gG8K3wfz/UFCdXcQb1K8/YeJv42whEqlxkRbeLvElnEE2fSOXIOmsLc6ZyIDxI3f7Krkkofbd6/Fdg==" saltValue="hp0YVX0ZSdtcQ0BggwFl5Q==" spinCount="100000" sheet="1" objects="1" scenarios="1"/>
  <mergeCells count="141">
    <mergeCell ref="AE4:AJ4"/>
    <mergeCell ref="AN62:AQ62"/>
    <mergeCell ref="AR62:AU62"/>
    <mergeCell ref="AV62:AY62"/>
    <mergeCell ref="AZ62:BC62"/>
    <mergeCell ref="C58:D58"/>
    <mergeCell ref="C59:D59"/>
    <mergeCell ref="C60:D60"/>
    <mergeCell ref="C61:E61"/>
    <mergeCell ref="C62:E62"/>
    <mergeCell ref="F62:I62"/>
    <mergeCell ref="C54:D54"/>
    <mergeCell ref="E54:E55"/>
    <mergeCell ref="C55:D55"/>
    <mergeCell ref="C56:AD56"/>
    <mergeCell ref="AF56:BD56"/>
    <mergeCell ref="C57:D57"/>
    <mergeCell ref="C53:D53"/>
    <mergeCell ref="F53:I53"/>
    <mergeCell ref="J53:M53"/>
    <mergeCell ref="N53:Q53"/>
    <mergeCell ref="R53:U53"/>
    <mergeCell ref="V53:Y53"/>
    <mergeCell ref="AF50:AN50"/>
    <mergeCell ref="AO50:BD50"/>
    <mergeCell ref="C51:AD51"/>
    <mergeCell ref="AF51:BD51"/>
    <mergeCell ref="C52:AD52"/>
    <mergeCell ref="AF52:BD52"/>
    <mergeCell ref="V47:Y47"/>
    <mergeCell ref="Z47:AC47"/>
    <mergeCell ref="AF47:AI47"/>
    <mergeCell ref="AJ47:AM47"/>
    <mergeCell ref="AN47:AQ47"/>
    <mergeCell ref="AR47:AU47"/>
    <mergeCell ref="C50:I50"/>
    <mergeCell ref="J50:AD50"/>
    <mergeCell ref="C42:D42"/>
    <mergeCell ref="C43:D43"/>
    <mergeCell ref="C44:D44"/>
    <mergeCell ref="C45:D45"/>
    <mergeCell ref="C46:E46"/>
    <mergeCell ref="C47:E47"/>
    <mergeCell ref="AV38:AY38"/>
    <mergeCell ref="AZ38:BC38"/>
    <mergeCell ref="C39:D39"/>
    <mergeCell ref="E39:E40"/>
    <mergeCell ref="C40:D40"/>
    <mergeCell ref="C41:AD41"/>
    <mergeCell ref="AF41:BD41"/>
    <mergeCell ref="AV47:AY47"/>
    <mergeCell ref="AZ47:BC47"/>
    <mergeCell ref="F47:I47"/>
    <mergeCell ref="J47:M47"/>
    <mergeCell ref="N47:Q47"/>
    <mergeCell ref="R47:U47"/>
    <mergeCell ref="C37:AD37"/>
    <mergeCell ref="AF37:BD37"/>
    <mergeCell ref="C38:D38"/>
    <mergeCell ref="F38:I38"/>
    <mergeCell ref="J38:M38"/>
    <mergeCell ref="N38:Q38"/>
    <mergeCell ref="R38:U38"/>
    <mergeCell ref="V38:Y38"/>
    <mergeCell ref="Z38:AC38"/>
    <mergeCell ref="AF38:AI38"/>
    <mergeCell ref="AJ38:AM38"/>
    <mergeCell ref="AN38:AQ38"/>
    <mergeCell ref="AR38:AU38"/>
    <mergeCell ref="C34:AD34"/>
    <mergeCell ref="AF34:BD34"/>
    <mergeCell ref="C35:I35"/>
    <mergeCell ref="J35:AD35"/>
    <mergeCell ref="AF35:AN35"/>
    <mergeCell ref="AO35:BD35"/>
    <mergeCell ref="C36:AD36"/>
    <mergeCell ref="AF36:BD36"/>
    <mergeCell ref="V62:Y62"/>
    <mergeCell ref="Z62:AC62"/>
    <mergeCell ref="AF62:AI62"/>
    <mergeCell ref="AJ62:AM62"/>
    <mergeCell ref="J62:M62"/>
    <mergeCell ref="N62:Q62"/>
    <mergeCell ref="R62:U62"/>
    <mergeCell ref="Z53:AC53"/>
    <mergeCell ref="AF53:AI53"/>
    <mergeCell ref="AJ53:AM53"/>
    <mergeCell ref="AN53:AQ53"/>
    <mergeCell ref="AR53:AU53"/>
    <mergeCell ref="AV53:AY53"/>
    <mergeCell ref="AZ53:BC53"/>
    <mergeCell ref="C49:AD49"/>
    <mergeCell ref="AF49:BD49"/>
    <mergeCell ref="C19:AC19"/>
    <mergeCell ref="C20:H20"/>
    <mergeCell ref="J20:AC20"/>
    <mergeCell ref="C21:AC21"/>
    <mergeCell ref="C22:AC22"/>
    <mergeCell ref="C23:AC23"/>
    <mergeCell ref="AD26:AD29"/>
    <mergeCell ref="C30:D30"/>
    <mergeCell ref="C31:D31"/>
    <mergeCell ref="E31:H31"/>
    <mergeCell ref="I31:L31"/>
    <mergeCell ref="M31:P31"/>
    <mergeCell ref="Q31:T31"/>
    <mergeCell ref="U31:X31"/>
    <mergeCell ref="Y31:AB31"/>
    <mergeCell ref="C2:AC2"/>
    <mergeCell ref="C4:AC4"/>
    <mergeCell ref="C5:H5"/>
    <mergeCell ref="J5:AC5"/>
    <mergeCell ref="C6:AC6"/>
    <mergeCell ref="C7:AC7"/>
    <mergeCell ref="C9:C10"/>
    <mergeCell ref="D9:D10"/>
    <mergeCell ref="C24:C25"/>
    <mergeCell ref="D24:D25"/>
    <mergeCell ref="U16:X16"/>
    <mergeCell ref="Y16:AB16"/>
    <mergeCell ref="C15:D15"/>
    <mergeCell ref="C16:D16"/>
    <mergeCell ref="E16:H16"/>
    <mergeCell ref="I16:L16"/>
    <mergeCell ref="M16:P16"/>
    <mergeCell ref="Q16:T16"/>
    <mergeCell ref="E24:H24"/>
    <mergeCell ref="I24:L24"/>
    <mergeCell ref="M24:P24"/>
    <mergeCell ref="Q24:T24"/>
    <mergeCell ref="U24:X24"/>
    <mergeCell ref="Y24:AB24"/>
    <mergeCell ref="AE5:AJ17"/>
    <mergeCell ref="AD11:AD14"/>
    <mergeCell ref="C8:AC8"/>
    <mergeCell ref="E9:H9"/>
    <mergeCell ref="I9:L9"/>
    <mergeCell ref="M9:P9"/>
    <mergeCell ref="Q9:T9"/>
    <mergeCell ref="U9:X9"/>
    <mergeCell ref="Y9:AB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233D01-F171-426F-8A2C-9D1C34FE5102}">
          <x14:formula1>
            <xm:f>Sheet1!$A$2:$A$8</xm:f>
          </x14:formula1>
          <xm:sqref>C11:C14 C26:C29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99A4-5F34-456D-A1A5-576A7606D227}">
  <dimension ref="A1:R17"/>
  <sheetViews>
    <sheetView workbookViewId="0">
      <selection activeCell="X33" sqref="X33"/>
    </sheetView>
  </sheetViews>
  <sheetFormatPr defaultColWidth="8.81640625" defaultRowHeight="14.5"/>
  <cols>
    <col min="1" max="1" width="15" bestFit="1" customWidth="1"/>
    <col min="2" max="2" width="11.81640625" bestFit="1" customWidth="1"/>
    <col min="3" max="3" width="10.453125" bestFit="1" customWidth="1"/>
    <col min="4" max="4" width="10.81640625" bestFit="1" customWidth="1"/>
    <col min="5" max="5" width="11.81640625" bestFit="1" customWidth="1"/>
    <col min="15" max="15" width="8.6328125" bestFit="1" customWidth="1"/>
    <col min="16" max="16" width="16.6328125" customWidth="1"/>
    <col min="17" max="17" width="25" customWidth="1"/>
    <col min="18" max="18" width="16.453125" customWidth="1"/>
  </cols>
  <sheetData>
    <row r="1" spans="1:18">
      <c r="A1" s="282" t="s">
        <v>167</v>
      </c>
      <c r="B1" s="282" t="s">
        <v>169</v>
      </c>
      <c r="C1" s="282"/>
      <c r="D1" s="282"/>
      <c r="E1" s="282"/>
    </row>
    <row r="2" spans="1:18">
      <c r="A2" t="s">
        <v>185</v>
      </c>
      <c r="B2">
        <v>12000</v>
      </c>
    </row>
    <row r="3" spans="1:18">
      <c r="A3" t="s">
        <v>186</v>
      </c>
      <c r="B3">
        <v>12000</v>
      </c>
    </row>
    <row r="4" spans="1:18">
      <c r="A4" t="s">
        <v>187</v>
      </c>
      <c r="B4">
        <v>12000</v>
      </c>
    </row>
    <row r="5" spans="1:18">
      <c r="A5" t="s">
        <v>188</v>
      </c>
      <c r="B5">
        <v>12000</v>
      </c>
    </row>
    <row r="6" spans="1:18">
      <c r="A6" t="s">
        <v>183</v>
      </c>
      <c r="B6">
        <v>12000</v>
      </c>
    </row>
    <row r="7" spans="1:18">
      <c r="A7" t="s">
        <v>184</v>
      </c>
      <c r="B7">
        <v>12000</v>
      </c>
    </row>
    <row r="8" spans="1:18">
      <c r="A8" t="s">
        <v>178</v>
      </c>
      <c r="B8">
        <v>0</v>
      </c>
    </row>
    <row r="10" spans="1:18">
      <c r="A10" s="282" t="s">
        <v>167</v>
      </c>
      <c r="B10" s="282" t="s">
        <v>180</v>
      </c>
    </row>
    <row r="11" spans="1:18" ht="20.25" customHeight="1">
      <c r="A11" t="s">
        <v>185</v>
      </c>
      <c r="B11">
        <v>60000</v>
      </c>
      <c r="O11" s="721"/>
      <c r="P11" s="721"/>
      <c r="Q11" s="721"/>
      <c r="R11" s="721"/>
    </row>
    <row r="12" spans="1:18" ht="15" customHeight="1">
      <c r="A12" t="s">
        <v>186</v>
      </c>
      <c r="B12">
        <v>60000</v>
      </c>
      <c r="O12" s="721"/>
      <c r="P12" s="721"/>
      <c r="Q12" s="721"/>
      <c r="R12" s="721"/>
    </row>
    <row r="13" spans="1:18">
      <c r="A13" t="s">
        <v>187</v>
      </c>
      <c r="B13">
        <v>60000</v>
      </c>
    </row>
    <row r="14" spans="1:18">
      <c r="A14" t="s">
        <v>188</v>
      </c>
      <c r="B14">
        <v>60000</v>
      </c>
    </row>
    <row r="15" spans="1:18">
      <c r="A15" t="s">
        <v>183</v>
      </c>
      <c r="B15">
        <v>24000</v>
      </c>
    </row>
    <row r="16" spans="1:18">
      <c r="A16" t="s">
        <v>184</v>
      </c>
      <c r="B16">
        <v>24000</v>
      </c>
    </row>
    <row r="17" spans="1:2">
      <c r="A17" t="s">
        <v>178</v>
      </c>
      <c r="B17">
        <v>0</v>
      </c>
    </row>
  </sheetData>
  <sheetProtection algorithmName="SHA-512" hashValue="uMjUNflWd9KvnmYwxZ0feil5faMiidjbDFenoFZsiDayGybuMVsAOAwcVNsDBTmQEAC4VmuBNy7MT1boa5AO/w==" saltValue="VduEjLD7fzwJiN46QBdd3Q==" spinCount="100000" sheet="1" objects="1" scenarios="1"/>
  <mergeCells count="4">
    <mergeCell ref="Q11:Q12"/>
    <mergeCell ref="R11:R12"/>
    <mergeCell ref="O11:O12"/>
    <mergeCell ref="P11:P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CD292"/>
  <sheetViews>
    <sheetView showGridLines="0" topLeftCell="C1" zoomScaleNormal="82" workbookViewId="0">
      <selection activeCell="D8" sqref="D8"/>
    </sheetView>
  </sheetViews>
  <sheetFormatPr defaultColWidth="8.6328125" defaultRowHeight="20.25" customHeight="1"/>
  <cols>
    <col min="1" max="1" width="8.6328125" style="1"/>
    <col min="2" max="2" width="5.6328125" style="1" customWidth="1"/>
    <col min="3" max="3" width="17.81640625" style="1" customWidth="1"/>
    <col min="4" max="4" width="18.6328125" style="1" customWidth="1"/>
    <col min="5" max="10" width="10.81640625" style="1" customWidth="1"/>
    <col min="11" max="13" width="8.6328125" style="1"/>
    <col min="14" max="14" width="8.6328125" style="1" customWidth="1"/>
    <col min="15" max="15" width="9.36328125" style="1" customWidth="1"/>
    <col min="16" max="18" width="8.6328125" style="1"/>
    <col min="19" max="21" width="18.453125" style="1" customWidth="1"/>
    <col min="22" max="16384" width="8.6328125" style="1"/>
  </cols>
  <sheetData>
    <row r="1" spans="2:15" ht="20.25" customHeight="1" thickBot="1"/>
    <row r="2" spans="2:15" ht="56.25" customHeight="1" thickBot="1">
      <c r="B2" s="699">
        <f>'Project Milestones'!B2</f>
        <v>0</v>
      </c>
      <c r="C2" s="699"/>
      <c r="D2" s="699"/>
      <c r="E2" s="699"/>
      <c r="F2" s="699"/>
      <c r="G2" s="699"/>
      <c r="H2" s="699"/>
      <c r="I2" s="699"/>
      <c r="J2" s="699"/>
      <c r="L2" s="781" t="s">
        <v>83</v>
      </c>
      <c r="M2" s="782"/>
      <c r="N2" s="782"/>
      <c r="O2" s="783"/>
    </row>
    <row r="3" spans="2:15" ht="20.25" customHeight="1">
      <c r="B3" s="576" t="s">
        <v>84</v>
      </c>
      <c r="C3" s="576"/>
      <c r="D3" s="576"/>
      <c r="E3" s="576"/>
      <c r="F3" s="576"/>
      <c r="G3" s="576"/>
      <c r="H3" s="576"/>
      <c r="I3" s="576"/>
      <c r="J3" s="576"/>
    </row>
    <row r="4" spans="2:15" ht="20.25" customHeight="1" thickBot="1">
      <c r="B4" s="573" t="s">
        <v>39</v>
      </c>
      <c r="C4" s="573"/>
      <c r="D4" s="573"/>
      <c r="E4" s="573"/>
      <c r="F4" s="573"/>
      <c r="G4" s="573"/>
      <c r="H4" s="573"/>
      <c r="I4" s="711"/>
      <c r="J4" s="573"/>
    </row>
    <row r="5" spans="2:15" ht="20.25" customHeight="1">
      <c r="B5" s="784"/>
      <c r="C5" s="785"/>
      <c r="D5" s="786"/>
      <c r="E5" s="415" t="e">
        <f>'Project Milestones'!$B$8</f>
        <v>#NUM!</v>
      </c>
      <c r="F5" s="414" t="str">
        <f>'Project Milestones'!$B$11</f>
        <v/>
      </c>
      <c r="G5" s="414" t="str">
        <f>'Project Milestones'!$B$14</f>
        <v/>
      </c>
      <c r="H5" s="414" t="str">
        <f>'Project Milestones'!$B$17</f>
        <v/>
      </c>
      <c r="I5" s="426" t="str">
        <f>'Project Milestones'!$B$20</f>
        <v/>
      </c>
      <c r="J5" s="790" t="s">
        <v>81</v>
      </c>
    </row>
    <row r="6" spans="2:15" ht="20.25" customHeight="1" thickBot="1">
      <c r="B6" s="787"/>
      <c r="C6" s="788"/>
      <c r="D6" s="789"/>
      <c r="E6" s="424" t="str">
        <f>'Project Milestones'!$B$9</f>
        <v>Q3</v>
      </c>
      <c r="F6" s="270" t="str">
        <f>'Project Milestones'!$B$12</f>
        <v/>
      </c>
      <c r="G6" s="270" t="str">
        <f>'Project Milestones'!$B$15</f>
        <v/>
      </c>
      <c r="H6" s="270" t="str">
        <f>'Project Milestones'!$B$18</f>
        <v/>
      </c>
      <c r="I6" s="425" t="str">
        <f>'Project Milestones'!$B$21</f>
        <v/>
      </c>
      <c r="J6" s="791"/>
    </row>
    <row r="7" spans="2:15" ht="18" customHeight="1" thickBot="1">
      <c r="B7" s="778" t="s">
        <v>122</v>
      </c>
      <c r="C7" s="780"/>
      <c r="D7" s="780"/>
      <c r="E7" s="349">
        <f>E9*'Information and Instructions'!$C$29</f>
        <v>0</v>
      </c>
      <c r="F7" s="350">
        <f>F9*'Information and Instructions'!$C$29</f>
        <v>0</v>
      </c>
      <c r="G7" s="350">
        <f>G9*'Information and Instructions'!$C$29</f>
        <v>0</v>
      </c>
      <c r="H7" s="350">
        <f>H9*'Information and Instructions'!$C$29</f>
        <v>0</v>
      </c>
      <c r="I7" s="404">
        <f>I9*'Information and Instructions'!$C$29</f>
        <v>0</v>
      </c>
      <c r="J7" s="427">
        <f>SUM(E7:I7)</f>
        <v>0</v>
      </c>
    </row>
    <row r="8" spans="2:15" ht="18" customHeight="1" thickBot="1">
      <c r="B8" s="778" t="str">
        <f>'Information and Instructions'!B25</f>
        <v>Industry Participant</v>
      </c>
      <c r="C8" s="779"/>
      <c r="D8" s="197">
        <f>'Information and Instructions'!C25</f>
        <v>0</v>
      </c>
      <c r="E8" s="198">
        <f>E9*'Information and Instructions'!$C$30</f>
        <v>0</v>
      </c>
      <c r="F8" s="199">
        <f>F9*'Information and Instructions'!$C$30</f>
        <v>0</v>
      </c>
      <c r="G8" s="199">
        <f>G9*'Information and Instructions'!$C$30</f>
        <v>0</v>
      </c>
      <c r="H8" s="199">
        <f>H9*'Information and Instructions'!$C$30</f>
        <v>0</v>
      </c>
      <c r="I8" s="407">
        <f>I9*'Information and Instructions'!$C$30</f>
        <v>0</v>
      </c>
      <c r="J8" s="405">
        <f>SUM(E8:I8)</f>
        <v>0</v>
      </c>
    </row>
    <row r="9" spans="2:15" ht="18" customHeight="1" thickBot="1">
      <c r="B9" s="778" t="s">
        <v>131</v>
      </c>
      <c r="C9" s="780"/>
      <c r="D9" s="780"/>
      <c r="E9" s="408">
        <f>'Staff '!V18+Opex!E21</f>
        <v>0</v>
      </c>
      <c r="F9" s="409">
        <f>'Staff '!W18+Opex!F21</f>
        <v>0</v>
      </c>
      <c r="G9" s="409">
        <f>'Staff '!X18+Opex!G21</f>
        <v>0</v>
      </c>
      <c r="H9" s="409">
        <f>'Staff '!Y18+Opex!H21</f>
        <v>0</v>
      </c>
      <c r="I9" s="410">
        <f>'Staff '!Z18+Opex!I21</f>
        <v>0</v>
      </c>
      <c r="J9" s="406">
        <f>SUM(E9:I9)</f>
        <v>0</v>
      </c>
    </row>
    <row r="10" spans="2:15" ht="20.25" customHeight="1">
      <c r="E10" s="28"/>
      <c r="F10" s="28"/>
      <c r="G10" s="28"/>
      <c r="H10" s="28"/>
      <c r="I10" s="28"/>
      <c r="J10" s="28"/>
    </row>
    <row r="12" spans="2:15" ht="20.25" customHeight="1">
      <c r="E12" s="44"/>
      <c r="F12" s="44"/>
      <c r="G12" s="44"/>
      <c r="H12" s="44"/>
      <c r="I12" s="44"/>
      <c r="J12" s="45"/>
    </row>
    <row r="13" spans="2:15" ht="20.25" customHeight="1">
      <c r="E13" s="44"/>
      <c r="F13" s="44"/>
      <c r="G13" s="44"/>
      <c r="H13" s="44"/>
      <c r="I13" s="44"/>
      <c r="J13" s="45"/>
    </row>
    <row r="14" spans="2:15" ht="20.25" customHeight="1">
      <c r="E14" s="44"/>
      <c r="F14" s="44"/>
      <c r="G14" s="44"/>
      <c r="H14" s="44"/>
      <c r="I14" s="44"/>
      <c r="J14" s="45"/>
    </row>
    <row r="15" spans="2:15" ht="20.25" customHeight="1">
      <c r="E15" s="28"/>
      <c r="F15" s="28"/>
      <c r="G15" s="28"/>
      <c r="H15" s="28"/>
      <c r="I15" s="28"/>
    </row>
    <row r="17" spans="15:82" ht="20.25" customHeight="1"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77"/>
      <c r="AF17" s="777"/>
      <c r="AG17" s="777"/>
      <c r="AH17" s="777"/>
      <c r="AI17" s="777"/>
      <c r="AJ17" s="777"/>
      <c r="AK17" s="777"/>
      <c r="AL17" s="777"/>
      <c r="AM17" s="777"/>
      <c r="AN17" s="777"/>
      <c r="AO17" s="777"/>
      <c r="AP17" s="777"/>
      <c r="AQ17" s="777"/>
      <c r="AR17" s="777"/>
      <c r="AS17" s="777"/>
      <c r="AT17" s="777"/>
      <c r="AU17" s="777"/>
      <c r="AV17" s="777"/>
      <c r="AW17" s="777"/>
      <c r="AX17" s="777"/>
      <c r="AY17" s="777"/>
      <c r="AZ17" s="777"/>
      <c r="BA17" s="777"/>
      <c r="BB17" s="777"/>
      <c r="BC17" s="777"/>
      <c r="BD17" s="777"/>
      <c r="BE17" s="777"/>
      <c r="BF17" s="777"/>
      <c r="BG17" s="777"/>
      <c r="BH17" s="777"/>
      <c r="BI17" s="777"/>
      <c r="BJ17" s="777"/>
      <c r="BK17" s="777"/>
      <c r="BL17" s="777"/>
      <c r="BM17" s="777"/>
      <c r="BN17" s="777"/>
      <c r="BO17" s="777"/>
      <c r="BP17" s="777"/>
      <c r="BQ17" s="777"/>
      <c r="BR17" s="777"/>
      <c r="BS17" s="777"/>
      <c r="BT17" s="777"/>
      <c r="BU17" s="777"/>
      <c r="BV17" s="777"/>
      <c r="BW17" s="777"/>
      <c r="BX17" s="777"/>
      <c r="BY17" s="777"/>
      <c r="BZ17" s="777"/>
      <c r="CA17" s="777"/>
      <c r="CB17" s="777"/>
      <c r="CC17" s="777"/>
    </row>
    <row r="18" spans="15:82" ht="20.25" customHeight="1"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</row>
    <row r="19" spans="15:82" ht="20.25" customHeight="1">
      <c r="O19" s="47"/>
      <c r="P19" s="47"/>
      <c r="Q19" s="47"/>
      <c r="R19" s="47"/>
      <c r="S19" s="47"/>
      <c r="T19" s="47"/>
      <c r="U19" s="47"/>
      <c r="V19" s="47"/>
      <c r="W19" s="47"/>
    </row>
    <row r="20" spans="15:82" ht="20.25" customHeight="1">
      <c r="O20" s="47"/>
      <c r="P20" s="47"/>
      <c r="Q20" s="47"/>
      <c r="R20" s="47"/>
      <c r="S20" s="47"/>
      <c r="T20" s="47"/>
      <c r="U20" s="47"/>
      <c r="V20" s="47"/>
      <c r="W20" s="47"/>
    </row>
    <row r="21" spans="15:82" ht="20.25" customHeight="1">
      <c r="O21" s="47"/>
      <c r="P21" s="47"/>
      <c r="Q21" s="47"/>
      <c r="R21" s="47"/>
      <c r="S21" s="47"/>
      <c r="T21" s="47"/>
      <c r="U21" s="47"/>
      <c r="V21" s="47"/>
      <c r="W21" s="47"/>
    </row>
    <row r="22" spans="15:82" ht="20.25" customHeight="1">
      <c r="O22" s="47"/>
      <c r="P22" s="47"/>
      <c r="Q22" s="47"/>
      <c r="R22" s="47"/>
      <c r="S22" s="47"/>
      <c r="T22" s="47"/>
      <c r="U22" s="47"/>
      <c r="V22" s="47"/>
      <c r="W22" s="47"/>
    </row>
    <row r="23" spans="15:82" ht="20.25" customHeight="1">
      <c r="O23" s="47"/>
      <c r="P23" s="47"/>
      <c r="Q23" s="47"/>
      <c r="R23" s="47"/>
      <c r="S23" s="47"/>
      <c r="T23" s="47"/>
      <c r="U23" s="47"/>
      <c r="V23" s="47"/>
      <c r="W23" s="47"/>
    </row>
    <row r="24" spans="15:82" ht="20.25" customHeight="1">
      <c r="O24" s="47"/>
      <c r="P24" s="47"/>
      <c r="Q24" s="47"/>
      <c r="R24" s="47"/>
      <c r="S24" s="47"/>
      <c r="T24" s="47"/>
      <c r="U24" s="47"/>
      <c r="V24" s="47"/>
      <c r="W24" s="47"/>
    </row>
    <row r="25" spans="15:82" ht="20.25" customHeight="1">
      <c r="O25" s="47"/>
      <c r="P25" s="47"/>
      <c r="Q25" s="47"/>
      <c r="R25" s="47"/>
      <c r="S25" s="47"/>
      <c r="T25" s="47"/>
      <c r="U25" s="47"/>
      <c r="V25" s="47"/>
      <c r="W25" s="47"/>
    </row>
    <row r="26" spans="15:82" ht="20.25" customHeight="1">
      <c r="O26" s="47"/>
      <c r="P26" s="47"/>
      <c r="Q26" s="47"/>
      <c r="R26" s="47"/>
      <c r="S26" s="47"/>
      <c r="T26" s="47"/>
      <c r="U26" s="47"/>
      <c r="V26" s="47"/>
      <c r="W26" s="47"/>
    </row>
    <row r="27" spans="15:82" ht="20.25" customHeight="1">
      <c r="O27" s="47"/>
      <c r="P27" s="47"/>
      <c r="Q27" s="47"/>
      <c r="R27" s="47"/>
      <c r="S27" s="47"/>
      <c r="T27" s="47"/>
      <c r="U27" s="47"/>
      <c r="V27" s="47"/>
      <c r="W27" s="47"/>
    </row>
    <row r="28" spans="15:82" ht="20.25" customHeight="1">
      <c r="O28" s="47"/>
      <c r="P28" s="47"/>
      <c r="Q28" s="47"/>
      <c r="R28" s="47"/>
      <c r="S28" s="47"/>
      <c r="T28" s="47"/>
      <c r="U28" s="47"/>
      <c r="V28" s="47"/>
      <c r="W28" s="47"/>
    </row>
    <row r="29" spans="15:82" ht="20.25" customHeight="1">
      <c r="O29" s="47"/>
      <c r="P29" s="47"/>
      <c r="Q29" s="47"/>
      <c r="R29" s="47"/>
      <c r="S29" s="47"/>
      <c r="T29" s="47"/>
      <c r="U29" s="47"/>
      <c r="V29" s="47"/>
      <c r="W29" s="47"/>
    </row>
    <row r="30" spans="15:82" ht="20.25" customHeight="1">
      <c r="O30" s="47"/>
      <c r="P30" s="47"/>
      <c r="Q30" s="47"/>
      <c r="R30" s="47"/>
      <c r="S30" s="47"/>
      <c r="T30" s="47"/>
      <c r="U30" s="47"/>
      <c r="V30" s="47"/>
      <c r="W30" s="47"/>
    </row>
    <row r="31" spans="15:82" ht="20.25" customHeight="1">
      <c r="O31" s="47"/>
      <c r="P31" s="47"/>
      <c r="Q31" s="47"/>
      <c r="R31" s="47"/>
      <c r="S31" s="47"/>
      <c r="T31" s="47"/>
      <c r="U31" s="47"/>
      <c r="V31" s="47"/>
      <c r="W31" s="47"/>
    </row>
    <row r="32" spans="15:82" ht="20.25" customHeight="1">
      <c r="O32" s="47"/>
      <c r="P32" s="47"/>
      <c r="Q32" s="47"/>
      <c r="R32" s="47"/>
      <c r="S32" s="47"/>
      <c r="T32" s="47"/>
      <c r="U32" s="47"/>
      <c r="V32" s="47"/>
      <c r="W32" s="47"/>
    </row>
    <row r="33" spans="15:23" ht="20.25" customHeight="1">
      <c r="O33" s="47"/>
      <c r="P33" s="47"/>
      <c r="Q33" s="47"/>
      <c r="R33" s="47"/>
      <c r="S33" s="47"/>
      <c r="T33" s="47"/>
      <c r="U33" s="47"/>
      <c r="V33" s="47"/>
      <c r="W33" s="47"/>
    </row>
    <row r="34" spans="15:23" ht="20.25" customHeight="1">
      <c r="O34" s="47"/>
      <c r="P34" s="47"/>
      <c r="Q34" s="47"/>
      <c r="R34" s="47"/>
      <c r="S34" s="47"/>
      <c r="T34" s="47"/>
      <c r="U34" s="47"/>
      <c r="V34" s="47"/>
      <c r="W34" s="47"/>
    </row>
    <row r="35" spans="15:23" ht="20.25" customHeight="1">
      <c r="O35" s="47"/>
      <c r="P35" s="47"/>
      <c r="Q35" s="47"/>
      <c r="R35" s="47"/>
      <c r="S35" s="47"/>
      <c r="T35" s="47"/>
      <c r="U35" s="47"/>
      <c r="V35" s="47"/>
      <c r="W35" s="47"/>
    </row>
    <row r="36" spans="15:23" ht="20.25" customHeight="1">
      <c r="O36" s="47"/>
      <c r="P36" s="47"/>
      <c r="Q36" s="47"/>
      <c r="R36" s="47"/>
      <c r="S36" s="47"/>
      <c r="T36" s="47"/>
      <c r="U36" s="47"/>
      <c r="V36" s="47"/>
      <c r="W36" s="47"/>
    </row>
    <row r="37" spans="15:23" ht="20.25" customHeight="1">
      <c r="O37" s="47"/>
      <c r="P37" s="47"/>
      <c r="Q37" s="47"/>
      <c r="R37" s="47"/>
      <c r="S37" s="47"/>
      <c r="T37" s="47"/>
      <c r="U37" s="47"/>
      <c r="V37" s="47"/>
      <c r="W37" s="47"/>
    </row>
    <row r="38" spans="15:23" ht="20.25" customHeight="1">
      <c r="O38" s="47"/>
      <c r="P38" s="47"/>
      <c r="Q38" s="47"/>
      <c r="R38" s="47"/>
      <c r="S38" s="47"/>
      <c r="T38" s="47"/>
      <c r="U38" s="47"/>
      <c r="V38" s="47"/>
      <c r="W38" s="47"/>
    </row>
    <row r="39" spans="15:23" ht="20.25" customHeight="1">
      <c r="O39" s="47"/>
      <c r="P39" s="47"/>
      <c r="Q39" s="47"/>
      <c r="R39" s="47"/>
      <c r="S39" s="47"/>
      <c r="T39" s="47"/>
      <c r="U39" s="47"/>
      <c r="V39" s="47"/>
      <c r="W39" s="47"/>
    </row>
    <row r="40" spans="15:23" ht="20.25" customHeight="1">
      <c r="O40" s="47"/>
      <c r="P40" s="47"/>
      <c r="Q40" s="47"/>
      <c r="R40" s="47"/>
      <c r="S40" s="47"/>
      <c r="T40" s="47"/>
      <c r="U40" s="47"/>
      <c r="V40" s="47"/>
      <c r="W40" s="47"/>
    </row>
    <row r="41" spans="15:23" ht="20.25" customHeight="1">
      <c r="O41" s="47"/>
      <c r="P41" s="47"/>
      <c r="Q41" s="47"/>
      <c r="R41" s="47"/>
      <c r="S41" s="47"/>
      <c r="T41" s="47"/>
      <c r="U41" s="47"/>
      <c r="V41" s="47"/>
      <c r="W41" s="47"/>
    </row>
    <row r="42" spans="15:23" ht="20.25" customHeight="1">
      <c r="O42" s="47"/>
      <c r="P42" s="47"/>
      <c r="Q42" s="47"/>
      <c r="R42" s="47"/>
      <c r="S42" s="47"/>
      <c r="T42" s="47"/>
      <c r="U42" s="47"/>
      <c r="V42" s="47"/>
      <c r="W42" s="47"/>
    </row>
    <row r="43" spans="15:23" ht="20.25" customHeight="1">
      <c r="O43" s="47"/>
      <c r="P43" s="47"/>
      <c r="Q43" s="47"/>
      <c r="R43" s="47"/>
      <c r="S43" s="47"/>
      <c r="T43" s="47"/>
      <c r="U43" s="47"/>
      <c r="V43" s="47"/>
      <c r="W43" s="47"/>
    </row>
    <row r="44" spans="15:23" ht="20.25" customHeight="1">
      <c r="O44" s="47"/>
      <c r="P44" s="47"/>
      <c r="Q44" s="47"/>
      <c r="R44" s="47"/>
      <c r="S44" s="47"/>
      <c r="T44" s="47"/>
      <c r="U44" s="47"/>
      <c r="V44" s="47"/>
      <c r="W44" s="47"/>
    </row>
    <row r="45" spans="15:23" ht="20.25" customHeight="1">
      <c r="O45" s="47"/>
      <c r="P45" s="47"/>
      <c r="Q45" s="47"/>
      <c r="R45" s="47"/>
      <c r="S45" s="47"/>
      <c r="T45" s="47"/>
      <c r="U45" s="47"/>
      <c r="V45" s="47"/>
      <c r="W45" s="47"/>
    </row>
    <row r="46" spans="15:23" ht="20.25" customHeight="1">
      <c r="O46" s="47"/>
      <c r="P46" s="47"/>
      <c r="Q46" s="47"/>
      <c r="R46" s="47"/>
      <c r="S46" s="47"/>
      <c r="T46" s="47"/>
      <c r="U46" s="47"/>
      <c r="V46" s="47"/>
      <c r="W46" s="47"/>
    </row>
    <row r="47" spans="15:23" ht="20.25" customHeight="1">
      <c r="O47" s="47"/>
      <c r="P47" s="47"/>
      <c r="Q47" s="47"/>
      <c r="R47" s="47"/>
      <c r="S47" s="47"/>
      <c r="T47" s="47"/>
      <c r="U47" s="47"/>
      <c r="V47" s="47"/>
      <c r="W47" s="47"/>
    </row>
    <row r="287" spans="15:15" ht="20.25" customHeight="1">
      <c r="O287" s="3"/>
    </row>
    <row r="288" spans="15:15" ht="20.25" customHeight="1">
      <c r="O288" s="48" t="s">
        <v>13</v>
      </c>
    </row>
    <row r="289" spans="15:15" ht="20.25" customHeight="1">
      <c r="O289" s="49" t="e">
        <f>SUM(#REF!)</f>
        <v>#REF!</v>
      </c>
    </row>
    <row r="290" spans="15:15" ht="20.25" customHeight="1">
      <c r="O290" s="49" t="e">
        <f>SUM(#REF!)</f>
        <v>#REF!</v>
      </c>
    </row>
    <row r="291" spans="15:15" ht="20.25" customHeight="1">
      <c r="O291" s="49" t="e">
        <f>SUM(#REF!)</f>
        <v>#REF!</v>
      </c>
    </row>
    <row r="292" spans="15:15" ht="20.25" customHeight="1">
      <c r="O292" s="49" t="e">
        <f>SUM(#REF!)</f>
        <v>#REF!</v>
      </c>
    </row>
  </sheetData>
  <sheetProtection algorithmName="SHA-512" hashValue="ooi+ib95CeLj/WxFy4AJ8APbqpw3s71QAEIi6ZTCSq9cGctuWePYvkidKwOWCVibNgMSUbwm4KOO/+YOaEBkTg==" saltValue="DfNaqKoChAAtKSBckVh9oQ==" spinCount="100000" sheet="1" objects="1" scenarios="1"/>
  <mergeCells count="10">
    <mergeCell ref="O17:CC17"/>
    <mergeCell ref="B8:C8"/>
    <mergeCell ref="B7:D7"/>
    <mergeCell ref="B9:D9"/>
    <mergeCell ref="L2:O2"/>
    <mergeCell ref="B2:J2"/>
    <mergeCell ref="B3:J3"/>
    <mergeCell ref="B4:J4"/>
    <mergeCell ref="B5:D6"/>
    <mergeCell ref="J5:J6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10ca3-90c0-4bf8-a5cc-cd52230153d7" xsi:nil="true"/>
    <lcf76f155ced4ddcb4097134ff3c332f xmlns="c0650649-3b27-4b52-a099-dad4e48316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0C4413BBFB64DB81812D2195C52C4" ma:contentTypeVersion="16" ma:contentTypeDescription="Create a new document." ma:contentTypeScope="" ma:versionID="4323a3aac61fdca395eabdff9bce17ec">
  <xsd:schema xmlns:xsd="http://www.w3.org/2001/XMLSchema" xmlns:xs="http://www.w3.org/2001/XMLSchema" xmlns:p="http://schemas.microsoft.com/office/2006/metadata/properties" xmlns:ns2="c0650649-3b27-4b52-a099-dad4e4831626" xmlns:ns3="f7410ca3-90c0-4bf8-a5cc-cd52230153d7" targetNamespace="http://schemas.microsoft.com/office/2006/metadata/properties" ma:root="true" ma:fieldsID="96d08d462e9a7a7b4fd76ee833b152a4" ns2:_="" ns3:_="">
    <xsd:import namespace="c0650649-3b27-4b52-a099-dad4e4831626"/>
    <xsd:import namespace="f7410ca3-90c0-4bf8-a5cc-cd5223015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50649-3b27-4b52-a099-dad4e483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a394a9-7ad1-4f1f-abbb-f809c8671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10ca3-90c0-4bf8-a5cc-cd52230153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445a7c-e8c7-4fb7-9e73-2e19cc24b883}" ma:internalName="TaxCatchAll" ma:showField="CatchAllData" ma:web="f7410ca3-90c0-4bf8-a5cc-cd5223015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07FFC-83DD-41E3-815E-A1E6AFB69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0EACD-447B-45B2-A44C-16D39871A871}">
  <ds:schemaRefs>
    <ds:schemaRef ds:uri="http://schemas.microsoft.com/office/infopath/2007/PartnerControls"/>
    <ds:schemaRef ds:uri="http://purl.org/dc/terms/"/>
    <ds:schemaRef ds:uri="f7410ca3-90c0-4bf8-a5cc-cd52230153d7"/>
    <ds:schemaRef ds:uri="c0650649-3b27-4b52-a099-dad4e4831626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318697-2AD6-40A2-B099-DC353E66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50649-3b27-4b52-a099-dad4e4831626"/>
    <ds:schemaRef ds:uri="f7410ca3-90c0-4bf8-a5cc-cd5223015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Information and Instructions</vt:lpstr>
      <vt:lpstr>Project Milestones</vt:lpstr>
      <vt:lpstr>Project Gantt Calc.</vt:lpstr>
      <vt:lpstr>Staff </vt:lpstr>
      <vt:lpstr>Non staff In-kind</vt:lpstr>
      <vt:lpstr>Opex</vt:lpstr>
      <vt:lpstr>PhD</vt:lpstr>
      <vt:lpstr>Sheet1</vt:lpstr>
      <vt:lpstr>Cash cont</vt:lpstr>
      <vt:lpstr>Summary</vt:lpstr>
      <vt:lpstr>Info for Applications</vt:lpstr>
      <vt:lpstr>Eligible Expenditure &amp; In-Kind</vt:lpstr>
      <vt:lpstr>Invoicing schedule for PA</vt:lpstr>
      <vt:lpstr>Monthly invoicing schedule</vt:lpstr>
      <vt:lpstr>Payment schedules for PA</vt:lpstr>
      <vt:lpstr>Gantt Chart</vt:lpstr>
      <vt:lpstr>'Project Gantt Calc.'!prevWBS</vt:lpstr>
      <vt:lpstr>'Cash cont'!Print_Area</vt:lpstr>
      <vt:lpstr>'Info for Applications'!Print_Area</vt:lpstr>
      <vt:lpstr>'Non staff In-kind'!Print_Area</vt:lpstr>
      <vt:lpstr>Opex!Print_Area</vt:lpstr>
      <vt:lpstr>'Project Milestones'!Print_Area</vt:lpstr>
      <vt:lpstr>'Staff '!Print_Area</vt:lpstr>
      <vt:lpstr>Summary!Print_Area</vt:lpstr>
      <vt:lpstr>'Non staff In-kind'!Print_Titles</vt:lpstr>
      <vt:lpstr>Opex!Print_Titles</vt:lpstr>
      <vt:lpstr>'Project Milestones'!Print_Titles</vt:lpstr>
      <vt:lpstr>'Staff '!Print_Titles</vt:lpstr>
      <vt:lpstr>'Info for Applications'!Text14</vt:lpstr>
      <vt:lpstr>'Info for Applications'!Text15</vt:lpstr>
      <vt:lpstr>'Info for Applications'!Text16</vt:lpstr>
      <vt:lpstr>'Info for Applications'!Text17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Kuthe</dc:creator>
  <cp:keywords/>
  <dc:description/>
  <cp:lastModifiedBy>Sarah Paterson</cp:lastModifiedBy>
  <cp:revision/>
  <dcterms:created xsi:type="dcterms:W3CDTF">2011-03-02T22:57:11Z</dcterms:created>
  <dcterms:modified xsi:type="dcterms:W3CDTF">2026-06-29T02:39:13Z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0x0101002EC0C4413BBFB64DB81812D2195C52C4</vt:lpwstr>
  </property>
  <property fmtid="{D5CDD505-2E9C-101B-9397-08002B2CF9AE}" pid="3" name="MediaServiceImageTags">
    <vt:lpwstr/>
  </property>
</Properties>
</file>